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QUYẾT ĐỊNH\"/>
    </mc:Choice>
  </mc:AlternateContent>
  <xr:revisionPtr revIDLastSave="0" documentId="13_ncr:1_{77D14C29-B995-49C8-B0D7-6B11B2AA303B}" xr6:coauthVersionLast="47" xr6:coauthVersionMax="47" xr10:uidLastSave="{00000000-0000-0000-0000-000000000000}"/>
  <bookViews>
    <workbookView xWindow="-120" yWindow="-120" windowWidth="20730" windowHeight="11160" tabRatio="904" activeTab="2" xr2:uid="{00000000-000D-0000-FFFF-FFFF00000000}"/>
  </bookViews>
  <sheets>
    <sheet name="DS HN" sheetId="17" r:id="rId1"/>
    <sheet name="DS HCN" sheetId="18" r:id="rId2"/>
    <sheet name="DS TN" sheetId="19" r:id="rId3"/>
    <sheet name="DS TCN" sheetId="20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1" hidden="1">'DS HCN'!$A$8:$AR$650</definedName>
    <definedName name="_xlnm._FilterDatabase" localSheetId="0" hidden="1">'DS HN'!$A$7:$AR$327</definedName>
    <definedName name="_xlnm._FilterDatabase" localSheetId="3" hidden="1">'DS TCN'!$A$5:$M$293</definedName>
    <definedName name="_xlnm._FilterDatabase" localSheetId="2" hidden="1">'DS TN'!$A$5:$M$99</definedName>
    <definedName name="_xlnm.Print_Titles" localSheetId="1">'DS HCN'!$8:$8</definedName>
    <definedName name="_xlnm.Print_Titles" localSheetId="0">'DS HN'!$7:$7</definedName>
  </definedNames>
  <calcPr calcId="181029"/>
</workbook>
</file>

<file path=xl/calcChain.xml><?xml version="1.0" encoding="utf-8"?>
<calcChain xmlns="http://schemas.openxmlformats.org/spreadsheetml/2006/main">
  <c r="AG483" i="18" l="1"/>
  <c r="AG484" i="18"/>
  <c r="A10" i="18"/>
  <c r="A12" i="18"/>
  <c r="A13" i="18"/>
  <c r="A14" i="18"/>
  <c r="A15" i="18"/>
  <c r="A17" i="18"/>
  <c r="AG370" i="18"/>
  <c r="AG371" i="18"/>
  <c r="AG372" i="18"/>
  <c r="AG373" i="18"/>
  <c r="AG374" i="18"/>
  <c r="AG375" i="18"/>
  <c r="AG376" i="18"/>
  <c r="AG377" i="18"/>
  <c r="AG378" i="18"/>
  <c r="AG379" i="18"/>
  <c r="AG380" i="18"/>
  <c r="AG381" i="18"/>
  <c r="AG382" i="18"/>
  <c r="AG383" i="18"/>
  <c r="V325" i="17" a="1"/>
  <c r="V325" i="17" s="1"/>
  <c r="W325" i="17" a="1"/>
  <c r="W325" i="17" s="1"/>
  <c r="U325" i="17" a="1"/>
  <c r="U325" i="17" s="1"/>
  <c r="AG56" i="17" l="1"/>
  <c r="AG57" i="17"/>
  <c r="AG58" i="17"/>
  <c r="A293" i="20" l="1"/>
  <c r="A292" i="20"/>
  <c r="B291" i="20"/>
  <c r="B292" i="20" s="1"/>
  <c r="B293" i="20" s="1"/>
  <c r="A290" i="20"/>
  <c r="A289" i="20"/>
  <c r="A288" i="20"/>
  <c r="A287" i="20"/>
  <c r="A286" i="20"/>
  <c r="B285" i="20"/>
  <c r="B286" i="20" s="1"/>
  <c r="B287" i="20" s="1"/>
  <c r="B288" i="20" s="1"/>
  <c r="B289" i="20" s="1"/>
  <c r="B290" i="20" s="1"/>
  <c r="A284" i="20"/>
  <c r="A283" i="20"/>
  <c r="B282" i="20"/>
  <c r="B283" i="20" s="1"/>
  <c r="B284" i="20" s="1"/>
  <c r="B281" i="20"/>
  <c r="A280" i="20"/>
  <c r="A279" i="20"/>
  <c r="B276" i="20"/>
  <c r="B277" i="20" s="1"/>
  <c r="B278" i="20" s="1"/>
  <c r="B279" i="20" s="1"/>
  <c r="B271" i="20"/>
  <c r="B272" i="20" s="1"/>
  <c r="B273" i="20" s="1"/>
  <c r="A268" i="20"/>
  <c r="A267" i="20"/>
  <c r="A266" i="20"/>
  <c r="A265" i="20"/>
  <c r="B264" i="20"/>
  <c r="B265" i="20" s="1"/>
  <c r="B266" i="20" s="1"/>
  <c r="B267" i="20" s="1"/>
  <c r="B268" i="20" s="1"/>
  <c r="A263" i="20"/>
  <c r="A262" i="20"/>
  <c r="A261" i="20"/>
  <c r="A259" i="20"/>
  <c r="A258" i="20"/>
  <c r="B257" i="20"/>
  <c r="A256" i="20"/>
  <c r="A255" i="20"/>
  <c r="A254" i="20"/>
  <c r="B253" i="20"/>
  <c r="B254" i="20" s="1"/>
  <c r="B255" i="20" s="1"/>
  <c r="B256" i="20" s="1"/>
  <c r="A252" i="20"/>
  <c r="A251" i="20"/>
  <c r="A250" i="20"/>
  <c r="B249" i="20"/>
  <c r="B250" i="20" s="1"/>
  <c r="B251" i="20" s="1"/>
  <c r="B252" i="20" s="1"/>
  <c r="A237" i="20"/>
  <c r="A235" i="20"/>
  <c r="B234" i="20"/>
  <c r="B235" i="20" s="1"/>
  <c r="A233" i="20"/>
  <c r="A231" i="20"/>
  <c r="A230" i="20"/>
  <c r="A229" i="20"/>
  <c r="A228" i="20"/>
  <c r="A226" i="20"/>
  <c r="A225" i="20"/>
  <c r="A224" i="20"/>
  <c r="A222" i="20"/>
  <c r="A221" i="20"/>
  <c r="A220" i="20"/>
  <c r="A219" i="20"/>
  <c r="A218" i="20"/>
  <c r="A217" i="20"/>
  <c r="A216" i="20"/>
  <c r="A213" i="20"/>
  <c r="A212" i="20"/>
  <c r="A211" i="20"/>
  <c r="A210" i="20"/>
  <c r="A209" i="20"/>
  <c r="A207" i="20"/>
  <c r="A205" i="20"/>
  <c r="A204" i="20"/>
  <c r="A202" i="20"/>
  <c r="A201" i="20"/>
  <c r="B200" i="20"/>
  <c r="B201" i="20" s="1"/>
  <c r="B202" i="20" s="1"/>
  <c r="B199" i="20"/>
  <c r="A198" i="20"/>
  <c r="A197" i="20"/>
  <c r="A196" i="20"/>
  <c r="B195" i="20"/>
  <c r="B196" i="20" s="1"/>
  <c r="B197" i="20" s="1"/>
  <c r="B198" i="20" s="1"/>
  <c r="A194" i="20"/>
  <c r="A193" i="20"/>
  <c r="A192" i="20"/>
  <c r="A191" i="20"/>
  <c r="A190" i="20"/>
  <c r="A189" i="20"/>
  <c r="B188" i="20"/>
  <c r="B189" i="20" s="1"/>
  <c r="B190" i="20" s="1"/>
  <c r="B191" i="20" s="1"/>
  <c r="B192" i="20" s="1"/>
  <c r="B193" i="20" s="1"/>
  <c r="B194" i="20" s="1"/>
  <c r="A187" i="20"/>
  <c r="B186" i="20"/>
  <c r="B187" i="20" s="1"/>
  <c r="A160" i="20"/>
  <c r="B159" i="20"/>
  <c r="B160" i="20" s="1"/>
  <c r="B156" i="20"/>
  <c r="B155" i="20"/>
  <c r="A155" i="20"/>
  <c r="B153" i="20"/>
  <c r="B152" i="20"/>
  <c r="A151" i="20"/>
  <c r="B150" i="20"/>
  <c r="B151" i="20" s="1"/>
  <c r="B149" i="20"/>
  <c r="B141" i="20"/>
  <c r="B140" i="20"/>
  <c r="A140" i="20"/>
  <c r="A139" i="20"/>
  <c r="A138" i="20"/>
  <c r="B136" i="20"/>
  <c r="B134" i="20"/>
  <c r="B135" i="20" s="1"/>
  <c r="B133" i="20"/>
  <c r="B131" i="20"/>
  <c r="B132" i="20" s="1"/>
  <c r="B130" i="20"/>
  <c r="B126" i="20"/>
  <c r="B127" i="20" s="1"/>
  <c r="B128" i="20" s="1"/>
  <c r="B129" i="20" s="1"/>
  <c r="B125" i="20"/>
  <c r="B123" i="20"/>
  <c r="B124" i="20" s="1"/>
  <c r="B122" i="20"/>
  <c r="A121" i="20"/>
  <c r="B120" i="20"/>
  <c r="A120" i="20"/>
  <c r="B119" i="20"/>
  <c r="A119" i="20"/>
  <c r="B118" i="20"/>
  <c r="A118" i="20"/>
  <c r="B117" i="20"/>
  <c r="B63" i="20"/>
  <c r="AE62" i="20"/>
  <c r="AD62" i="20"/>
  <c r="A62" i="20"/>
  <c r="AE61" i="20"/>
  <c r="AD61" i="20"/>
  <c r="B61" i="20"/>
  <c r="B62" i="20" s="1"/>
  <c r="A60" i="20"/>
  <c r="B59" i="20"/>
  <c r="B60" i="20" s="1"/>
  <c r="AE58" i="20"/>
  <c r="AD58" i="20"/>
  <c r="A58" i="20"/>
  <c r="AE57" i="20"/>
  <c r="AD57" i="20"/>
  <c r="A57" i="20"/>
  <c r="AE56" i="20"/>
  <c r="AD56" i="20"/>
  <c r="A56" i="20"/>
  <c r="B55" i="20"/>
  <c r="B56" i="20" s="1"/>
  <c r="B57" i="20" s="1"/>
  <c r="B58" i="20" s="1"/>
  <c r="AE50" i="20"/>
  <c r="AD50" i="20"/>
  <c r="A32" i="20"/>
  <c r="B31" i="20"/>
  <c r="B32" i="20" s="1"/>
  <c r="A30" i="20"/>
  <c r="A29" i="20"/>
  <c r="A28" i="20"/>
  <c r="A27" i="20"/>
  <c r="B26" i="20"/>
  <c r="B27" i="20" s="1"/>
  <c r="B28" i="20" s="1"/>
  <c r="B29" i="20" s="1"/>
  <c r="B30" i="20" s="1"/>
  <c r="A25" i="20"/>
  <c r="B24" i="20"/>
  <c r="B25" i="20" s="1"/>
  <c r="A24" i="20"/>
  <c r="B23" i="20"/>
  <c r="A22" i="20"/>
  <c r="A21" i="20"/>
  <c r="A20" i="20"/>
  <c r="B19" i="20"/>
  <c r="B20" i="20" s="1"/>
  <c r="B21" i="20" s="1"/>
  <c r="B22" i="20" s="1"/>
  <c r="A18" i="20"/>
  <c r="A17" i="20"/>
  <c r="A16" i="20"/>
  <c r="AE15" i="20"/>
  <c r="AD15" i="20"/>
  <c r="B15" i="20"/>
  <c r="B16" i="20" s="1"/>
  <c r="B17" i="20" s="1"/>
  <c r="B18" i="20" s="1"/>
  <c r="AE14" i="20"/>
  <c r="AD14" i="20"/>
  <c r="A14" i="20"/>
  <c r="AE13" i="20"/>
  <c r="AD13" i="20"/>
  <c r="A13" i="20"/>
  <c r="AE12" i="20"/>
  <c r="AD12" i="20"/>
  <c r="B12" i="20"/>
  <c r="B13" i="20" s="1"/>
  <c r="B14" i="20" s="1"/>
  <c r="AE10" i="20"/>
  <c r="AD10" i="20"/>
  <c r="AE9" i="20"/>
  <c r="AD9" i="20"/>
  <c r="AE8" i="20"/>
  <c r="AD8" i="20"/>
  <c r="A98" i="19"/>
  <c r="A97" i="19"/>
  <c r="B96" i="19"/>
  <c r="B97" i="19" s="1"/>
  <c r="B98" i="19" s="1"/>
  <c r="B95" i="19"/>
  <c r="A94" i="19"/>
  <c r="A93" i="19"/>
  <c r="B92" i="19"/>
  <c r="B93" i="19" s="1"/>
  <c r="B94" i="19" s="1"/>
  <c r="A91" i="19"/>
  <c r="A90" i="19"/>
  <c r="B89" i="19"/>
  <c r="B90" i="19" s="1"/>
  <c r="B91" i="19" s="1"/>
  <c r="A88" i="19"/>
  <c r="A87" i="19"/>
  <c r="B86" i="19"/>
  <c r="B87" i="19" s="1"/>
  <c r="B88" i="19" s="1"/>
  <c r="A85" i="19"/>
  <c r="B84" i="19"/>
  <c r="B85" i="19" s="1"/>
  <c r="B83" i="19"/>
  <c r="A82" i="19"/>
  <c r="B81" i="19"/>
  <c r="B82" i="19" s="1"/>
  <c r="A80" i="19"/>
  <c r="A79" i="19"/>
  <c r="A78" i="19"/>
  <c r="B77" i="19"/>
  <c r="B78" i="19" s="1"/>
  <c r="B79" i="19" s="1"/>
  <c r="B80" i="19" s="1"/>
  <c r="A76" i="19"/>
  <c r="A75" i="19"/>
  <c r="B74" i="19"/>
  <c r="B75" i="19" s="1"/>
  <c r="B76" i="19" s="1"/>
  <c r="A73" i="19"/>
  <c r="A72" i="19"/>
  <c r="A71" i="19"/>
  <c r="B70" i="19"/>
  <c r="B71" i="19" s="1"/>
  <c r="B72" i="19" s="1"/>
  <c r="B73" i="19" s="1"/>
  <c r="A40" i="19"/>
  <c r="A39" i="19"/>
  <c r="A38" i="19"/>
  <c r="A37" i="19"/>
  <c r="B36" i="19"/>
  <c r="B37" i="19" s="1"/>
  <c r="B38" i="19" s="1"/>
  <c r="B39" i="19" s="1"/>
  <c r="B40" i="19" s="1"/>
  <c r="A35" i="19"/>
  <c r="B34" i="19"/>
  <c r="B35" i="19" s="1"/>
  <c r="A34" i="19"/>
  <c r="A33" i="19"/>
  <c r="A32" i="19"/>
  <c r="A31" i="19"/>
  <c r="A30" i="19"/>
  <c r="B29" i="19"/>
  <c r="B30" i="19" s="1"/>
  <c r="B31" i="19" s="1"/>
  <c r="B32" i="19" s="1"/>
  <c r="B33" i="19" s="1"/>
  <c r="A29" i="19"/>
  <c r="AS650" i="18"/>
  <c r="AM650" i="18"/>
  <c r="AN650" i="18" s="1"/>
  <c r="AL650" i="18"/>
  <c r="C650" i="18"/>
  <c r="B650" i="18"/>
  <c r="AM649" i="18"/>
  <c r="AN649" i="18" s="1"/>
  <c r="AL649" i="18"/>
  <c r="A649" i="18"/>
  <c r="AL648" i="18"/>
  <c r="AG648" i="18"/>
  <c r="AM648" i="18" s="1"/>
  <c r="AN648" i="18" s="1"/>
  <c r="A648" i="18"/>
  <c r="AL647" i="18"/>
  <c r="AG647" i="18"/>
  <c r="AM647" i="18" s="1"/>
  <c r="AN647" i="18" s="1"/>
  <c r="A647" i="18"/>
  <c r="AL646" i="18"/>
  <c r="AG646" i="18"/>
  <c r="AM646" i="18" s="1"/>
  <c r="AN646" i="18" s="1"/>
  <c r="A646" i="18"/>
  <c r="AM645" i="18"/>
  <c r="AN645" i="18" s="1"/>
  <c r="AL645" i="18"/>
  <c r="AG645" i="18"/>
  <c r="A645" i="18"/>
  <c r="AL644" i="18"/>
  <c r="AG644" i="18"/>
  <c r="AM644" i="18" s="1"/>
  <c r="AN644" i="18" s="1"/>
  <c r="B644" i="18"/>
  <c r="B645" i="18" s="1"/>
  <c r="B646" i="18" s="1"/>
  <c r="B647" i="18" s="1"/>
  <c r="B648" i="18" s="1"/>
  <c r="B649" i="18" s="1"/>
  <c r="A644" i="18"/>
  <c r="AL643" i="18"/>
  <c r="AG643" i="18"/>
  <c r="AM643" i="18" s="1"/>
  <c r="AN643" i="18" s="1"/>
  <c r="C643" i="18"/>
  <c r="C644" i="18" s="1"/>
  <c r="C645" i="18" s="1"/>
  <c r="C646" i="18" s="1"/>
  <c r="C647" i="18" s="1"/>
  <c r="C648" i="18" s="1"/>
  <c r="C649" i="18" s="1"/>
  <c r="B643" i="18"/>
  <c r="AL642" i="18"/>
  <c r="AG642" i="18"/>
  <c r="AM642" i="18" s="1"/>
  <c r="AN642" i="18" s="1"/>
  <c r="A642" i="18"/>
  <c r="AM641" i="18"/>
  <c r="AN641" i="18" s="1"/>
  <c r="AL641" i="18"/>
  <c r="AG641" i="18"/>
  <c r="A641" i="18"/>
  <c r="AL640" i="18"/>
  <c r="AG640" i="18"/>
  <c r="AM640" i="18" s="1"/>
  <c r="AN640" i="18" s="1"/>
  <c r="A640" i="18"/>
  <c r="AL639" i="18"/>
  <c r="AG639" i="18"/>
  <c r="AM639" i="18" s="1"/>
  <c r="AN639" i="18" s="1"/>
  <c r="A639" i="18"/>
  <c r="AL638" i="18"/>
  <c r="AG638" i="18"/>
  <c r="AM638" i="18" s="1"/>
  <c r="AN638" i="18" s="1"/>
  <c r="C638" i="18"/>
  <c r="C639" i="18" s="1"/>
  <c r="C640" i="18" s="1"/>
  <c r="C641" i="18" s="1"/>
  <c r="C642" i="18" s="1"/>
  <c r="B638" i="18"/>
  <c r="B639" i="18" s="1"/>
  <c r="B640" i="18" s="1"/>
  <c r="B641" i="18" s="1"/>
  <c r="B642" i="18" s="1"/>
  <c r="AL637" i="18"/>
  <c r="AG637" i="18"/>
  <c r="AM637" i="18" s="1"/>
  <c r="AN637" i="18" s="1"/>
  <c r="A637" i="18"/>
  <c r="AL636" i="18"/>
  <c r="AG636" i="18"/>
  <c r="AM636" i="18" s="1"/>
  <c r="AN636" i="18" s="1"/>
  <c r="A636" i="18"/>
  <c r="AM635" i="18"/>
  <c r="AN635" i="18" s="1"/>
  <c r="AL635" i="18"/>
  <c r="AG635" i="18"/>
  <c r="C635" i="18"/>
  <c r="C636" i="18" s="1"/>
  <c r="C637" i="18" s="1"/>
  <c r="B635" i="18"/>
  <c r="B636" i="18" s="1"/>
  <c r="B637" i="18" s="1"/>
  <c r="AL634" i="18"/>
  <c r="AG634" i="18"/>
  <c r="AM634" i="18" s="1"/>
  <c r="AN634" i="18" s="1"/>
  <c r="C634" i="18"/>
  <c r="B634" i="18"/>
  <c r="AL633" i="18"/>
  <c r="AG633" i="18"/>
  <c r="AM633" i="18" s="1"/>
  <c r="AN633" i="18" s="1"/>
  <c r="AL632" i="18"/>
  <c r="AG632" i="18"/>
  <c r="AM632" i="18" s="1"/>
  <c r="AN632" i="18" s="1"/>
  <c r="A632" i="18"/>
  <c r="AL631" i="18"/>
  <c r="AG631" i="18"/>
  <c r="AM631" i="18" s="1"/>
  <c r="AN631" i="18" s="1"/>
  <c r="A631" i="18"/>
  <c r="AM630" i="18"/>
  <c r="AN630" i="18" s="1"/>
  <c r="AL630" i="18"/>
  <c r="AG630" i="18"/>
  <c r="A630" i="18"/>
  <c r="AL629" i="18"/>
  <c r="AG629" i="18"/>
  <c r="AM629" i="18" s="1"/>
  <c r="AN629" i="18" s="1"/>
  <c r="A629" i="18"/>
  <c r="AL628" i="18"/>
  <c r="AG628" i="18"/>
  <c r="AM628" i="18" s="1"/>
  <c r="AN628" i="18" s="1"/>
  <c r="A628" i="18"/>
  <c r="AL627" i="18"/>
  <c r="AG627" i="18"/>
  <c r="AM627" i="18" s="1"/>
  <c r="AN627" i="18" s="1"/>
  <c r="C627" i="18"/>
  <c r="C628" i="18" s="1"/>
  <c r="C629" i="18" s="1"/>
  <c r="C630" i="18" s="1"/>
  <c r="C631" i="18" s="1"/>
  <c r="C632" i="18" s="1"/>
  <c r="B627" i="18"/>
  <c r="B628" i="18" s="1"/>
  <c r="B629" i="18" s="1"/>
  <c r="B630" i="18" s="1"/>
  <c r="B631" i="18" s="1"/>
  <c r="A626" i="18"/>
  <c r="AM625" i="18"/>
  <c r="AN625" i="18" s="1"/>
  <c r="AL625" i="18"/>
  <c r="A625" i="18"/>
  <c r="AL624" i="18"/>
  <c r="AG624" i="18"/>
  <c r="AM624" i="18" s="1"/>
  <c r="AN624" i="18" s="1"/>
  <c r="A624" i="18"/>
  <c r="AL623" i="18"/>
  <c r="AG623" i="18"/>
  <c r="AM623" i="18" s="1"/>
  <c r="AN623" i="18" s="1"/>
  <c r="A623" i="18"/>
  <c r="AL622" i="18"/>
  <c r="AG622" i="18"/>
  <c r="AM622" i="18" s="1"/>
  <c r="AN622" i="18" s="1"/>
  <c r="C622" i="18"/>
  <c r="C623" i="18" s="1"/>
  <c r="C624" i="18" s="1"/>
  <c r="C625" i="18" s="1"/>
  <c r="B622" i="18"/>
  <c r="B623" i="18" s="1"/>
  <c r="B624" i="18" s="1"/>
  <c r="B625" i="18" s="1"/>
  <c r="AM621" i="18"/>
  <c r="AN621" i="18" s="1"/>
  <c r="AL621" i="18"/>
  <c r="A621" i="18"/>
  <c r="AN620" i="18"/>
  <c r="AM620" i="18"/>
  <c r="AL620" i="18"/>
  <c r="C620" i="18"/>
  <c r="C621" i="18" s="1"/>
  <c r="B620" i="18"/>
  <c r="B621" i="18" s="1"/>
  <c r="AM619" i="18"/>
  <c r="AN619" i="18" s="1"/>
  <c r="AL619" i="18"/>
  <c r="A619" i="18"/>
  <c r="AL618" i="18"/>
  <c r="AG618" i="18"/>
  <c r="AM618" i="18" s="1"/>
  <c r="AN618" i="18" s="1"/>
  <c r="A618" i="18"/>
  <c r="AL617" i="18"/>
  <c r="AG617" i="18"/>
  <c r="AM617" i="18" s="1"/>
  <c r="AN617" i="18" s="1"/>
  <c r="A617" i="18"/>
  <c r="AL616" i="18"/>
  <c r="AG616" i="18"/>
  <c r="AM616" i="18" s="1"/>
  <c r="AN616" i="18" s="1"/>
  <c r="A616" i="18"/>
  <c r="AL615" i="18"/>
  <c r="AG615" i="18"/>
  <c r="AM615" i="18" s="1"/>
  <c r="AN615" i="18" s="1"/>
  <c r="C615" i="18"/>
  <c r="C616" i="18" s="1"/>
  <c r="C617" i="18" s="1"/>
  <c r="C618" i="18" s="1"/>
  <c r="C619" i="18" s="1"/>
  <c r="B615" i="18"/>
  <c r="B616" i="18" s="1"/>
  <c r="B617" i="18" s="1"/>
  <c r="B618" i="18" s="1"/>
  <c r="B619" i="18" s="1"/>
  <c r="AM614" i="18"/>
  <c r="AN614" i="18" s="1"/>
  <c r="AL614" i="18"/>
  <c r="A614" i="18"/>
  <c r="AL613" i="18"/>
  <c r="AG613" i="18"/>
  <c r="AM613" i="18" s="1"/>
  <c r="AN613" i="18" s="1"/>
  <c r="A613" i="18"/>
  <c r="AL612" i="18"/>
  <c r="AG612" i="18"/>
  <c r="AM612" i="18" s="1"/>
  <c r="AN612" i="18" s="1"/>
  <c r="A612" i="18"/>
  <c r="AL611" i="18"/>
  <c r="AG611" i="18"/>
  <c r="AM611" i="18" s="1"/>
  <c r="AN611" i="18" s="1"/>
  <c r="A611" i="18"/>
  <c r="AL610" i="18"/>
  <c r="AG610" i="18"/>
  <c r="AM610" i="18" s="1"/>
  <c r="AN610" i="18" s="1"/>
  <c r="C610" i="18"/>
  <c r="C611" i="18" s="1"/>
  <c r="C612" i="18" s="1"/>
  <c r="C613" i="18" s="1"/>
  <c r="C614" i="18" s="1"/>
  <c r="B610" i="18"/>
  <c r="B611" i="18" s="1"/>
  <c r="B612" i="18" s="1"/>
  <c r="AM609" i="18"/>
  <c r="AN609" i="18" s="1"/>
  <c r="AL609" i="18"/>
  <c r="A609" i="18"/>
  <c r="AM608" i="18"/>
  <c r="AN608" i="18" s="1"/>
  <c r="AL608" i="18"/>
  <c r="AG608" i="18"/>
  <c r="A608" i="18"/>
  <c r="AL607" i="18"/>
  <c r="AG607" i="18"/>
  <c r="AM607" i="18" s="1"/>
  <c r="AN607" i="18" s="1"/>
  <c r="A607" i="18"/>
  <c r="AL606" i="18"/>
  <c r="AG606" i="18"/>
  <c r="AM606" i="18" s="1"/>
  <c r="AN606" i="18" s="1"/>
  <c r="C606" i="18"/>
  <c r="C607" i="18" s="1"/>
  <c r="C608" i="18" s="1"/>
  <c r="C609" i="18" s="1"/>
  <c r="B606" i="18"/>
  <c r="B607" i="18" s="1"/>
  <c r="B608" i="18" s="1"/>
  <c r="B609" i="18" s="1"/>
  <c r="AL605" i="18"/>
  <c r="AG605" i="18"/>
  <c r="AM605" i="18" s="1"/>
  <c r="AN605" i="18" s="1"/>
  <c r="C605" i="18"/>
  <c r="B605" i="18"/>
  <c r="AG604" i="18"/>
  <c r="A604" i="18"/>
  <c r="AG603" i="18"/>
  <c r="AG602" i="18"/>
  <c r="A602" i="18"/>
  <c r="AG601" i="18"/>
  <c r="AM600" i="18"/>
  <c r="AN600" i="18" s="1"/>
  <c r="AL600" i="18"/>
  <c r="AG600" i="18"/>
  <c r="C600" i="18"/>
  <c r="A600" i="18"/>
  <c r="AL599" i="18"/>
  <c r="AG599" i="18"/>
  <c r="AM599" i="18" s="1"/>
  <c r="AN599" i="18" s="1"/>
  <c r="C599" i="18"/>
  <c r="A599" i="18"/>
  <c r="AL598" i="18"/>
  <c r="AG598" i="18"/>
  <c r="AM598" i="18" s="1"/>
  <c r="AN598" i="18" s="1"/>
  <c r="C598" i="18"/>
  <c r="B598" i="18"/>
  <c r="B599" i="18" s="1"/>
  <c r="B600" i="18" s="1"/>
  <c r="AG597" i="18"/>
  <c r="A597" i="18"/>
  <c r="AN596" i="18"/>
  <c r="AL596" i="18"/>
  <c r="AG596" i="18"/>
  <c r="AM596" i="18" s="1"/>
  <c r="C596" i="18"/>
  <c r="A596" i="18"/>
  <c r="AL595" i="18"/>
  <c r="AG595" i="18"/>
  <c r="AM595" i="18" s="1"/>
  <c r="AN595" i="18" s="1"/>
  <c r="C595" i="18"/>
  <c r="B595" i="18"/>
  <c r="B596" i="18" s="1"/>
  <c r="AL594" i="18"/>
  <c r="AG594" i="18"/>
  <c r="AM594" i="18" s="1"/>
  <c r="AN594" i="18" s="1"/>
  <c r="A594" i="18"/>
  <c r="AL593" i="18"/>
  <c r="AG593" i="18"/>
  <c r="AM593" i="18" s="1"/>
  <c r="AN593" i="18" s="1"/>
  <c r="C593" i="18"/>
  <c r="C594" i="18" s="1"/>
  <c r="B593" i="18"/>
  <c r="B594" i="18" s="1"/>
  <c r="AG592" i="18"/>
  <c r="AM591" i="18"/>
  <c r="AN591" i="18" s="1"/>
  <c r="AL591" i="18"/>
  <c r="AG591" i="18"/>
  <c r="A591" i="18"/>
  <c r="AL590" i="18"/>
  <c r="AG590" i="18"/>
  <c r="AM590" i="18" s="1"/>
  <c r="AN590" i="18" s="1"/>
  <c r="A590" i="18"/>
  <c r="AL589" i="18"/>
  <c r="AG589" i="18"/>
  <c r="AM589" i="18" s="1"/>
  <c r="AN589" i="18" s="1"/>
  <c r="C589" i="18"/>
  <c r="C590" i="18" s="1"/>
  <c r="C591" i="18" s="1"/>
  <c r="B589" i="18"/>
  <c r="B590" i="18" s="1"/>
  <c r="B591" i="18" s="1"/>
  <c r="AL588" i="18"/>
  <c r="AG588" i="18"/>
  <c r="AM588" i="18" s="1"/>
  <c r="AN588" i="18" s="1"/>
  <c r="A588" i="18"/>
  <c r="AL587" i="18"/>
  <c r="AG587" i="18"/>
  <c r="AM587" i="18" s="1"/>
  <c r="AN587" i="18" s="1"/>
  <c r="A587" i="18"/>
  <c r="AL586" i="18"/>
  <c r="AG586" i="18"/>
  <c r="AM586" i="18" s="1"/>
  <c r="AN586" i="18" s="1"/>
  <c r="A586" i="18"/>
  <c r="AL585" i="18"/>
  <c r="AG585" i="18"/>
  <c r="AM585" i="18" s="1"/>
  <c r="AN585" i="18" s="1"/>
  <c r="A585" i="18"/>
  <c r="AM584" i="18"/>
  <c r="AN584" i="18" s="1"/>
  <c r="AL584" i="18"/>
  <c r="AG584" i="18"/>
  <c r="A584" i="18"/>
  <c r="AM583" i="18"/>
  <c r="AN583" i="18" s="1"/>
  <c r="AL583" i="18"/>
  <c r="AG583" i="18"/>
  <c r="C583" i="18"/>
  <c r="C584" i="18" s="1"/>
  <c r="C585" i="18" s="1"/>
  <c r="C586" i="18" s="1"/>
  <c r="C587" i="18" s="1"/>
  <c r="C588" i="18" s="1"/>
  <c r="B583" i="18"/>
  <c r="B584" i="18" s="1"/>
  <c r="B585" i="18" s="1"/>
  <c r="B586" i="18" s="1"/>
  <c r="B587" i="18" s="1"/>
  <c r="B588" i="18" s="1"/>
  <c r="AG582" i="18"/>
  <c r="A582" i="18"/>
  <c r="AG581" i="18"/>
  <c r="A581" i="18"/>
  <c r="AG580" i="18"/>
  <c r="C580" i="18"/>
  <c r="C581" i="18" s="1"/>
  <c r="C582" i="18" s="1"/>
  <c r="B580" i="18"/>
  <c r="B581" i="18" s="1"/>
  <c r="B582" i="18" s="1"/>
  <c r="AG579" i="18"/>
  <c r="C579" i="18"/>
  <c r="B579" i="18"/>
  <c r="AL578" i="18"/>
  <c r="AG578" i="18"/>
  <c r="AM578" i="18" s="1"/>
  <c r="AN578" i="18" s="1"/>
  <c r="A578" i="18"/>
  <c r="AL577" i="18"/>
  <c r="AG577" i="18"/>
  <c r="AM577" i="18" s="1"/>
  <c r="AN577" i="18" s="1"/>
  <c r="A577" i="18"/>
  <c r="AL576" i="18"/>
  <c r="AG576" i="18"/>
  <c r="AM576" i="18" s="1"/>
  <c r="AN576" i="18" s="1"/>
  <c r="C576" i="18"/>
  <c r="C577" i="18" s="1"/>
  <c r="C578" i="18" s="1"/>
  <c r="B576" i="18"/>
  <c r="B577" i="18" s="1"/>
  <c r="B578" i="18" s="1"/>
  <c r="AM575" i="18"/>
  <c r="AN575" i="18" s="1"/>
  <c r="AL575" i="18"/>
  <c r="A575" i="18"/>
  <c r="AL574" i="18"/>
  <c r="AG574" i="18"/>
  <c r="AM574" i="18" s="1"/>
  <c r="AN574" i="18" s="1"/>
  <c r="A574" i="18"/>
  <c r="AL573" i="18"/>
  <c r="AG573" i="18"/>
  <c r="AM573" i="18" s="1"/>
  <c r="AN573" i="18" s="1"/>
  <c r="A573" i="18"/>
  <c r="AM572" i="18"/>
  <c r="AN572" i="18" s="1"/>
  <c r="AL572" i="18"/>
  <c r="AG572" i="18"/>
  <c r="C572" i="18"/>
  <c r="C573" i="18" s="1"/>
  <c r="C574" i="18" s="1"/>
  <c r="C575" i="18" s="1"/>
  <c r="AL571" i="18"/>
  <c r="AG571" i="18"/>
  <c r="AM571" i="18" s="1"/>
  <c r="AN571" i="18" s="1"/>
  <c r="A571" i="18"/>
  <c r="AL570" i="18"/>
  <c r="AG570" i="18"/>
  <c r="AM570" i="18" s="1"/>
  <c r="AN570" i="18" s="1"/>
  <c r="A570" i="18"/>
  <c r="AL569" i="18"/>
  <c r="AG569" i="18"/>
  <c r="AM569" i="18" s="1"/>
  <c r="AN569" i="18" s="1"/>
  <c r="C569" i="18"/>
  <c r="C570" i="18" s="1"/>
  <c r="C571" i="18" s="1"/>
  <c r="B569" i="18"/>
  <c r="B570" i="18" s="1"/>
  <c r="B571" i="18" s="1"/>
  <c r="AM568" i="18"/>
  <c r="AN568" i="18" s="1"/>
  <c r="AL568" i="18"/>
  <c r="AG568" i="18"/>
  <c r="A568" i="18"/>
  <c r="AL567" i="18"/>
  <c r="AG567" i="18"/>
  <c r="AM567" i="18" s="1"/>
  <c r="AN567" i="18" s="1"/>
  <c r="A567" i="18"/>
  <c r="AM566" i="18"/>
  <c r="AN566" i="18" s="1"/>
  <c r="AL566" i="18"/>
  <c r="AG566" i="18"/>
  <c r="C566" i="18"/>
  <c r="C567" i="18" s="1"/>
  <c r="C568" i="18" s="1"/>
  <c r="B566" i="18"/>
  <c r="B567" i="18" s="1"/>
  <c r="B568" i="18" s="1"/>
  <c r="AL565" i="18"/>
  <c r="AG565" i="18"/>
  <c r="AM565" i="18" s="1"/>
  <c r="AN565" i="18" s="1"/>
  <c r="C565" i="18"/>
  <c r="B565" i="18"/>
  <c r="AL564" i="18"/>
  <c r="AG564" i="18"/>
  <c r="AM564" i="18" s="1"/>
  <c r="AN564" i="18" s="1"/>
  <c r="A564" i="18"/>
  <c r="AL563" i="18"/>
  <c r="AG563" i="18"/>
  <c r="AM563" i="18" s="1"/>
  <c r="AN563" i="18" s="1"/>
  <c r="A563" i="18"/>
  <c r="AL562" i="18"/>
  <c r="AG562" i="18"/>
  <c r="AM562" i="18" s="1"/>
  <c r="AN562" i="18" s="1"/>
  <c r="A562" i="18"/>
  <c r="AM561" i="18"/>
  <c r="AN561" i="18" s="1"/>
  <c r="AL561" i="18"/>
  <c r="AG561" i="18"/>
  <c r="A561" i="18"/>
  <c r="AL560" i="18"/>
  <c r="AG560" i="18"/>
  <c r="AM560" i="18" s="1"/>
  <c r="AN560" i="18" s="1"/>
  <c r="A560" i="18"/>
  <c r="AL559" i="18"/>
  <c r="AG559" i="18"/>
  <c r="AM559" i="18" s="1"/>
  <c r="AN559" i="18" s="1"/>
  <c r="C559" i="18"/>
  <c r="C560" i="18" s="1"/>
  <c r="C561" i="18" s="1"/>
  <c r="C562" i="18" s="1"/>
  <c r="C563" i="18" s="1"/>
  <c r="C564" i="18" s="1"/>
  <c r="B559" i="18"/>
  <c r="B560" i="18" s="1"/>
  <c r="B561" i="18" s="1"/>
  <c r="B562" i="18" s="1"/>
  <c r="B563" i="18" s="1"/>
  <c r="B564" i="18" s="1"/>
  <c r="AL558" i="18"/>
  <c r="AG558" i="18"/>
  <c r="AM558" i="18" s="1"/>
  <c r="AN558" i="18" s="1"/>
  <c r="A558" i="18"/>
  <c r="AL557" i="18"/>
  <c r="AG557" i="18"/>
  <c r="AM557" i="18" s="1"/>
  <c r="AN557" i="18" s="1"/>
  <c r="A557" i="18"/>
  <c r="AM556" i="18"/>
  <c r="AN556" i="18" s="1"/>
  <c r="AL556" i="18"/>
  <c r="AG556" i="18"/>
  <c r="C556" i="18"/>
  <c r="C557" i="18" s="1"/>
  <c r="C558" i="18" s="1"/>
  <c r="B556" i="18"/>
  <c r="B557" i="18" s="1"/>
  <c r="B558" i="18" s="1"/>
  <c r="AL555" i="18"/>
  <c r="AG555" i="18"/>
  <c r="AM555" i="18" s="1"/>
  <c r="AN555" i="18" s="1"/>
  <c r="A555" i="18"/>
  <c r="AM554" i="18"/>
  <c r="AN554" i="18" s="1"/>
  <c r="AL554" i="18"/>
  <c r="AG554" i="18"/>
  <c r="A554" i="18"/>
  <c r="AL553" i="18"/>
  <c r="AG553" i="18"/>
  <c r="AM553" i="18" s="1"/>
  <c r="AN553" i="18" s="1"/>
  <c r="A553" i="18"/>
  <c r="AL552" i="18"/>
  <c r="AG552" i="18"/>
  <c r="AM552" i="18" s="1"/>
  <c r="AN552" i="18" s="1"/>
  <c r="A552" i="18"/>
  <c r="AL551" i="18"/>
  <c r="AG551" i="18"/>
  <c r="AM551" i="18" s="1"/>
  <c r="AN551" i="18" s="1"/>
  <c r="C551" i="18"/>
  <c r="C552" i="18" s="1"/>
  <c r="C553" i="18" s="1"/>
  <c r="C554" i="18" s="1"/>
  <c r="C555" i="18" s="1"/>
  <c r="B551" i="18"/>
  <c r="B552" i="18" s="1"/>
  <c r="B553" i="18" s="1"/>
  <c r="B554" i="18" s="1"/>
  <c r="B555" i="18" s="1"/>
  <c r="A550" i="18"/>
  <c r="C549" i="18"/>
  <c r="C550" i="18" s="1"/>
  <c r="A549" i="18"/>
  <c r="AM547" i="18"/>
  <c r="AN547" i="18" s="1"/>
  <c r="AL547" i="18"/>
  <c r="A547" i="18"/>
  <c r="AL546" i="18"/>
  <c r="AG546" i="18"/>
  <c r="AM546" i="18" s="1"/>
  <c r="AN546" i="18" s="1"/>
  <c r="C546" i="18"/>
  <c r="C547" i="18" s="1"/>
  <c r="B546" i="18"/>
  <c r="B547" i="18" s="1"/>
  <c r="A546" i="18"/>
  <c r="AL545" i="18"/>
  <c r="AG545" i="18"/>
  <c r="AM545" i="18" s="1"/>
  <c r="AN545" i="18" s="1"/>
  <c r="C545" i="18"/>
  <c r="B545" i="18"/>
  <c r="AG544" i="18"/>
  <c r="A544" i="18"/>
  <c r="AG543" i="18"/>
  <c r="A543" i="18"/>
  <c r="AG542" i="18"/>
  <c r="C542" i="18"/>
  <c r="C543" i="18" s="1"/>
  <c r="C544" i="18" s="1"/>
  <c r="B542" i="18"/>
  <c r="B543" i="18" s="1"/>
  <c r="B544" i="18" s="1"/>
  <c r="A542" i="18"/>
  <c r="AG541" i="18"/>
  <c r="C541" i="18"/>
  <c r="B541" i="18"/>
  <c r="AG540" i="18"/>
  <c r="C540" i="18"/>
  <c r="B540" i="18"/>
  <c r="A540" i="18"/>
  <c r="AG539" i="18"/>
  <c r="A539" i="18"/>
  <c r="AG538" i="18"/>
  <c r="A538" i="18"/>
  <c r="AG537" i="18"/>
  <c r="C537" i="18"/>
  <c r="C538" i="18" s="1"/>
  <c r="C539" i="18" s="1"/>
  <c r="B537" i="18"/>
  <c r="B538" i="18" s="1"/>
  <c r="B539" i="18" s="1"/>
  <c r="AG536" i="18"/>
  <c r="A536" i="18"/>
  <c r="AG535" i="18"/>
  <c r="A535" i="18"/>
  <c r="AG534" i="18"/>
  <c r="A534" i="18"/>
  <c r="AG533" i="18"/>
  <c r="A533" i="18"/>
  <c r="C532" i="18"/>
  <c r="C533" i="18" s="1"/>
  <c r="C534" i="18" s="1"/>
  <c r="C535" i="18" s="1"/>
  <c r="C536" i="18" s="1"/>
  <c r="B532" i="18"/>
  <c r="B533" i="18" s="1"/>
  <c r="B534" i="18" s="1"/>
  <c r="B535" i="18" s="1"/>
  <c r="B536" i="18" s="1"/>
  <c r="C531" i="18"/>
  <c r="A531" i="18"/>
  <c r="C530" i="18"/>
  <c r="B530" i="18"/>
  <c r="B531" i="18" s="1"/>
  <c r="A529" i="18"/>
  <c r="C528" i="18"/>
  <c r="C529" i="18" s="1"/>
  <c r="B528" i="18"/>
  <c r="A527" i="18"/>
  <c r="C526" i="18"/>
  <c r="C527" i="18" s="1"/>
  <c r="B526" i="18"/>
  <c r="B527" i="18" s="1"/>
  <c r="C525" i="18"/>
  <c r="B525" i="18"/>
  <c r="A524" i="18"/>
  <c r="C523" i="18"/>
  <c r="C524" i="18" s="1"/>
  <c r="A523" i="18"/>
  <c r="A522" i="18"/>
  <c r="A521" i="18"/>
  <c r="C520" i="18"/>
  <c r="C521" i="18" s="1"/>
  <c r="C522" i="18" s="1"/>
  <c r="B520" i="18"/>
  <c r="B521" i="18" s="1"/>
  <c r="B522" i="18" s="1"/>
  <c r="B523" i="18" s="1"/>
  <c r="B524" i="18" s="1"/>
  <c r="A519" i="18"/>
  <c r="C518" i="18"/>
  <c r="C519" i="18" s="1"/>
  <c r="B518" i="18"/>
  <c r="B519" i="18" s="1"/>
  <c r="A517" i="18"/>
  <c r="A516" i="18"/>
  <c r="A514" i="18"/>
  <c r="C513" i="18"/>
  <c r="C514" i="18" s="1"/>
  <c r="B513" i="18"/>
  <c r="B514" i="18" s="1"/>
  <c r="A512" i="18"/>
  <c r="C511" i="18"/>
  <c r="C512" i="18" s="1"/>
  <c r="B511" i="18"/>
  <c r="B512" i="18" s="1"/>
  <c r="C510" i="18"/>
  <c r="B509" i="18"/>
  <c r="A508" i="18"/>
  <c r="A507" i="18"/>
  <c r="AG506" i="18"/>
  <c r="C506" i="18"/>
  <c r="C507" i="18" s="1"/>
  <c r="B506" i="18"/>
  <c r="B507" i="18" s="1"/>
  <c r="AG505" i="18"/>
  <c r="A505" i="18"/>
  <c r="AG504" i="18"/>
  <c r="AG503" i="18"/>
  <c r="A503" i="18"/>
  <c r="AG502" i="18"/>
  <c r="C502" i="18"/>
  <c r="C503" i="18" s="1"/>
  <c r="B502" i="18"/>
  <c r="B503" i="18" s="1"/>
  <c r="AG501" i="18"/>
  <c r="A501" i="18"/>
  <c r="AG500" i="18"/>
  <c r="C500" i="18"/>
  <c r="C501" i="18" s="1"/>
  <c r="B500" i="18"/>
  <c r="B501" i="18" s="1"/>
  <c r="A499" i="18"/>
  <c r="AG498" i="18"/>
  <c r="A498" i="18"/>
  <c r="AG497" i="18"/>
  <c r="A497" i="18"/>
  <c r="AG496" i="18"/>
  <c r="C496" i="18"/>
  <c r="C497" i="18" s="1"/>
  <c r="C498" i="18" s="1"/>
  <c r="C499" i="18" s="1"/>
  <c r="B496" i="18"/>
  <c r="B497" i="18" s="1"/>
  <c r="B498" i="18" s="1"/>
  <c r="B499" i="18" s="1"/>
  <c r="AM495" i="18"/>
  <c r="AN495" i="18" s="1"/>
  <c r="AL495" i="18"/>
  <c r="A495" i="18"/>
  <c r="AL494" i="18"/>
  <c r="AG494" i="18"/>
  <c r="AM494" i="18" s="1"/>
  <c r="AN494" i="18" s="1"/>
  <c r="A494" i="18"/>
  <c r="AL493" i="18"/>
  <c r="AG493" i="18"/>
  <c r="AM493" i="18" s="1"/>
  <c r="AN493" i="18" s="1"/>
  <c r="A493" i="18"/>
  <c r="AM492" i="18"/>
  <c r="AN492" i="18" s="1"/>
  <c r="AL492" i="18"/>
  <c r="AG492" i="18"/>
  <c r="B492" i="18"/>
  <c r="B493" i="18" s="1"/>
  <c r="B494" i="18" s="1"/>
  <c r="B495" i="18" s="1"/>
  <c r="AM491" i="18"/>
  <c r="AN491" i="18" s="1"/>
  <c r="AL491" i="18"/>
  <c r="AG491" i="18"/>
  <c r="A491" i="18"/>
  <c r="AL490" i="18"/>
  <c r="AG490" i="18"/>
  <c r="AM490" i="18" s="1"/>
  <c r="AN490" i="18" s="1"/>
  <c r="A490" i="18"/>
  <c r="AL489" i="18"/>
  <c r="AG489" i="18"/>
  <c r="AM489" i="18" s="1"/>
  <c r="AN489" i="18" s="1"/>
  <c r="A489" i="18"/>
  <c r="AL488" i="18"/>
  <c r="AG488" i="18"/>
  <c r="AM488" i="18" s="1"/>
  <c r="AN488" i="18" s="1"/>
  <c r="B488" i="18"/>
  <c r="B489" i="18" s="1"/>
  <c r="B490" i="18" s="1"/>
  <c r="B491" i="18" s="1"/>
  <c r="A488" i="18"/>
  <c r="AM487" i="18"/>
  <c r="AN487" i="18" s="1"/>
  <c r="AL487" i="18"/>
  <c r="AG487" i="18"/>
  <c r="B487" i="18"/>
  <c r="A486" i="18"/>
  <c r="A485" i="18"/>
  <c r="A483" i="18"/>
  <c r="AG482" i="18"/>
  <c r="A482" i="18"/>
  <c r="AG481" i="18"/>
  <c r="A481" i="18"/>
  <c r="AG480" i="18"/>
  <c r="A480" i="18"/>
  <c r="AG479" i="18"/>
  <c r="A479" i="18"/>
  <c r="AG478" i="18"/>
  <c r="A478" i="18"/>
  <c r="AL477" i="18"/>
  <c r="AG477" i="18"/>
  <c r="AM477" i="18" s="1"/>
  <c r="AN477" i="18" s="1"/>
  <c r="A477" i="18"/>
  <c r="AM476" i="18"/>
  <c r="AN476" i="18" s="1"/>
  <c r="AL476" i="18"/>
  <c r="AG476" i="18"/>
  <c r="A476" i="18"/>
  <c r="AL475" i="18"/>
  <c r="AG475" i="18"/>
  <c r="AM475" i="18" s="1"/>
  <c r="AN475" i="18" s="1"/>
  <c r="B475" i="18"/>
  <c r="B476" i="18" s="1"/>
  <c r="B477" i="18" s="1"/>
  <c r="B478" i="18" s="1"/>
  <c r="B479" i="18" s="1"/>
  <c r="B480" i="18" s="1"/>
  <c r="B481" i="18" s="1"/>
  <c r="B482" i="18" s="1"/>
  <c r="B483" i="18" s="1"/>
  <c r="AM474" i="18"/>
  <c r="AN474" i="18" s="1"/>
  <c r="A474" i="18"/>
  <c r="A472" i="18"/>
  <c r="A471" i="18"/>
  <c r="A470" i="18"/>
  <c r="AM468" i="18"/>
  <c r="AN468" i="18" s="1"/>
  <c r="AL468" i="18"/>
  <c r="AG468" i="18"/>
  <c r="A468" i="18"/>
  <c r="AL467" i="18"/>
  <c r="AG467" i="18"/>
  <c r="AM467" i="18" s="1"/>
  <c r="AN467" i="18" s="1"/>
  <c r="B467" i="18"/>
  <c r="B468" i="18" s="1"/>
  <c r="AL466" i="18"/>
  <c r="AG466" i="18"/>
  <c r="AM466" i="18" s="1"/>
  <c r="AN466" i="18" s="1"/>
  <c r="A466" i="18"/>
  <c r="AL465" i="18"/>
  <c r="AG465" i="18"/>
  <c r="AM465" i="18" s="1"/>
  <c r="AN465" i="18" s="1"/>
  <c r="A465" i="18"/>
  <c r="AL464" i="18"/>
  <c r="AG464" i="18"/>
  <c r="AM464" i="18" s="1"/>
  <c r="AN464" i="18" s="1"/>
  <c r="B464" i="18"/>
  <c r="B465" i="18" s="1"/>
  <c r="B466" i="18" s="1"/>
  <c r="AM463" i="18"/>
  <c r="AN463" i="18" s="1"/>
  <c r="AL463" i="18"/>
  <c r="AG463" i="18"/>
  <c r="A463" i="18"/>
  <c r="AL462" i="18"/>
  <c r="AG462" i="18"/>
  <c r="AM462" i="18" s="1"/>
  <c r="AN462" i="18" s="1"/>
  <c r="B462" i="18"/>
  <c r="AM461" i="18"/>
  <c r="AN461" i="18" s="1"/>
  <c r="AL461" i="18"/>
  <c r="AG461" i="18"/>
  <c r="A461" i="18"/>
  <c r="AL460" i="18"/>
  <c r="AG460" i="18"/>
  <c r="AM460" i="18" s="1"/>
  <c r="AN460" i="18" s="1"/>
  <c r="A460" i="18"/>
  <c r="AL459" i="18"/>
  <c r="AG459" i="18"/>
  <c r="AM459" i="18" s="1"/>
  <c r="AN459" i="18" s="1"/>
  <c r="A459" i="18"/>
  <c r="AL458" i="18"/>
  <c r="AG458" i="18"/>
  <c r="AM458" i="18" s="1"/>
  <c r="AN458" i="18" s="1"/>
  <c r="A458" i="18"/>
  <c r="AL457" i="18"/>
  <c r="AG457" i="18"/>
  <c r="AM457" i="18" s="1"/>
  <c r="AN457" i="18" s="1"/>
  <c r="A457" i="18"/>
  <c r="AL456" i="18"/>
  <c r="AG456" i="18"/>
  <c r="AM456" i="18" s="1"/>
  <c r="AN456" i="18" s="1"/>
  <c r="B456" i="18"/>
  <c r="B457" i="18" s="1"/>
  <c r="B458" i="18" s="1"/>
  <c r="B459" i="18" s="1"/>
  <c r="B460" i="18" s="1"/>
  <c r="B461" i="18" s="1"/>
  <c r="AL455" i="18"/>
  <c r="AG455" i="18"/>
  <c r="AM455" i="18" s="1"/>
  <c r="AN455" i="18" s="1"/>
  <c r="A455" i="18"/>
  <c r="AL454" i="18"/>
  <c r="AG454" i="18"/>
  <c r="AM454" i="18" s="1"/>
  <c r="AN454" i="18" s="1"/>
  <c r="A454" i="18"/>
  <c r="AL453" i="18"/>
  <c r="AG453" i="18"/>
  <c r="AM453" i="18" s="1"/>
  <c r="AN453" i="18" s="1"/>
  <c r="B453" i="18"/>
  <c r="B454" i="18" s="1"/>
  <c r="B455" i="18" s="1"/>
  <c r="AL452" i="18"/>
  <c r="AG452" i="18"/>
  <c r="AM452" i="18" s="1"/>
  <c r="AN452" i="18" s="1"/>
  <c r="B452" i="18"/>
  <c r="AL451" i="18"/>
  <c r="AG451" i="18"/>
  <c r="AM451" i="18" s="1"/>
  <c r="AN451" i="18" s="1"/>
  <c r="A451" i="18"/>
  <c r="AM450" i="18"/>
  <c r="AN450" i="18" s="1"/>
  <c r="AL450" i="18"/>
  <c r="AG450" i="18"/>
  <c r="A450" i="18"/>
  <c r="AL449" i="18"/>
  <c r="AG449" i="18"/>
  <c r="AM449" i="18" s="1"/>
  <c r="AN449" i="18" s="1"/>
  <c r="A449" i="18"/>
  <c r="AL448" i="18"/>
  <c r="AG448" i="18"/>
  <c r="AM448" i="18" s="1"/>
  <c r="AN448" i="18" s="1"/>
  <c r="A448" i="18"/>
  <c r="AM447" i="18"/>
  <c r="AN447" i="18" s="1"/>
  <c r="AL447" i="18"/>
  <c r="AG447" i="18"/>
  <c r="A447" i="18"/>
  <c r="AM446" i="18"/>
  <c r="AN446" i="18" s="1"/>
  <c r="AL446" i="18"/>
  <c r="AG446" i="18"/>
  <c r="A446" i="18"/>
  <c r="AL445" i="18"/>
  <c r="AG445" i="18"/>
  <c r="AM445" i="18" s="1"/>
  <c r="AN445" i="18" s="1"/>
  <c r="B445" i="18"/>
  <c r="B446" i="18" s="1"/>
  <c r="B447" i="18" s="1"/>
  <c r="B448" i="18" s="1"/>
  <c r="B449" i="18" s="1"/>
  <c r="B450" i="18" s="1"/>
  <c r="B451" i="18" s="1"/>
  <c r="A445" i="18"/>
  <c r="AN444" i="18"/>
  <c r="AM444" i="18"/>
  <c r="AL444" i="18"/>
  <c r="AG444" i="18"/>
  <c r="B444" i="18"/>
  <c r="AL443" i="18"/>
  <c r="AG443" i="18"/>
  <c r="AM443" i="18" s="1"/>
  <c r="AN443" i="18" s="1"/>
  <c r="A443" i="18"/>
  <c r="AM442" i="18"/>
  <c r="AN442" i="18" s="1"/>
  <c r="AL442" i="18"/>
  <c r="AG442" i="18"/>
  <c r="B442" i="18"/>
  <c r="B443" i="18" s="1"/>
  <c r="AL441" i="18"/>
  <c r="AG441" i="18"/>
  <c r="A441" i="18"/>
  <c r="AM440" i="18"/>
  <c r="AN440" i="18" s="1"/>
  <c r="AL440" i="18"/>
  <c r="AG440" i="18"/>
  <c r="A440" i="18"/>
  <c r="AL439" i="18"/>
  <c r="AG439" i="18"/>
  <c r="AM439" i="18" s="1"/>
  <c r="AN439" i="18" s="1"/>
  <c r="A439" i="18"/>
  <c r="AM438" i="18"/>
  <c r="AN438" i="18" s="1"/>
  <c r="AL438" i="18"/>
  <c r="AG438" i="18"/>
  <c r="A438" i="18"/>
  <c r="AL437" i="18"/>
  <c r="AG437" i="18"/>
  <c r="AM437" i="18" s="1"/>
  <c r="AN437" i="18" s="1"/>
  <c r="B437" i="18"/>
  <c r="B438" i="18" s="1"/>
  <c r="B439" i="18" s="1"/>
  <c r="B440" i="18" s="1"/>
  <c r="A437" i="18"/>
  <c r="AL436" i="18"/>
  <c r="AG436" i="18"/>
  <c r="AM436" i="18" s="1"/>
  <c r="AN436" i="18" s="1"/>
  <c r="B436" i="18"/>
  <c r="AG435" i="18"/>
  <c r="A435" i="18"/>
  <c r="AG434" i="18"/>
  <c r="A434" i="18"/>
  <c r="AG433" i="18"/>
  <c r="C433" i="18"/>
  <c r="AL432" i="18"/>
  <c r="AG432" i="18"/>
  <c r="AM432" i="18" s="1"/>
  <c r="AN432" i="18" s="1"/>
  <c r="A432" i="18"/>
  <c r="AL431" i="18"/>
  <c r="AG431" i="18"/>
  <c r="AM431" i="18" s="1"/>
  <c r="AN431" i="18" s="1"/>
  <c r="A431" i="18"/>
  <c r="AL430" i="18"/>
  <c r="AG430" i="18"/>
  <c r="AM430" i="18" s="1"/>
  <c r="AN430" i="18" s="1"/>
  <c r="B430" i="18"/>
  <c r="B431" i="18" s="1"/>
  <c r="B432" i="18" s="1"/>
  <c r="A430" i="18"/>
  <c r="AL429" i="18"/>
  <c r="AG429" i="18"/>
  <c r="AM429" i="18" s="1"/>
  <c r="AN429" i="18" s="1"/>
  <c r="C429" i="18"/>
  <c r="B429" i="18"/>
  <c r="AL428" i="18"/>
  <c r="AG428" i="18"/>
  <c r="AM428" i="18" s="1"/>
  <c r="AN428" i="18" s="1"/>
  <c r="A428" i="18"/>
  <c r="AL427" i="18"/>
  <c r="AG427" i="18"/>
  <c r="AM427" i="18" s="1"/>
  <c r="AN427" i="18" s="1"/>
  <c r="A427" i="18"/>
  <c r="AL426" i="18"/>
  <c r="AG426" i="18"/>
  <c r="AM426" i="18" s="1"/>
  <c r="AN426" i="18" s="1"/>
  <c r="A426" i="18"/>
  <c r="AL425" i="18"/>
  <c r="AG425" i="18"/>
  <c r="AM425" i="18" s="1"/>
  <c r="AN425" i="18" s="1"/>
  <c r="A425" i="18"/>
  <c r="AL424" i="18"/>
  <c r="AG424" i="18"/>
  <c r="AM424" i="18" s="1"/>
  <c r="AN424" i="18" s="1"/>
  <c r="B424" i="18"/>
  <c r="B425" i="18" s="1"/>
  <c r="B426" i="18" s="1"/>
  <c r="B427" i="18" s="1"/>
  <c r="B428" i="18" s="1"/>
  <c r="AL423" i="18"/>
  <c r="AG423" i="18"/>
  <c r="AM423" i="18" s="1"/>
  <c r="AN423" i="18" s="1"/>
  <c r="A423" i="18"/>
  <c r="AL422" i="18"/>
  <c r="AG422" i="18"/>
  <c r="AM422" i="18" s="1"/>
  <c r="AN422" i="18" s="1"/>
  <c r="A422" i="18"/>
  <c r="AL421" i="18"/>
  <c r="AG421" i="18"/>
  <c r="AM421" i="18" s="1"/>
  <c r="AN421" i="18" s="1"/>
  <c r="A421" i="18"/>
  <c r="AL420" i="18"/>
  <c r="AG420" i="18"/>
  <c r="AM420" i="18" s="1"/>
  <c r="AN420" i="18" s="1"/>
  <c r="C420" i="18"/>
  <c r="B420" i="18"/>
  <c r="B421" i="18" s="1"/>
  <c r="B422" i="18" s="1"/>
  <c r="B423" i="18" s="1"/>
  <c r="AG419" i="18"/>
  <c r="C419" i="18"/>
  <c r="AG418" i="18"/>
  <c r="A418" i="18"/>
  <c r="AG417" i="18"/>
  <c r="A417" i="18"/>
  <c r="AG416" i="18"/>
  <c r="A416" i="18"/>
  <c r="AG415" i="18"/>
  <c r="AN414" i="18"/>
  <c r="AM414" i="18"/>
  <c r="AL414" i="18"/>
  <c r="AG414" i="18"/>
  <c r="B414" i="18"/>
  <c r="AL413" i="18"/>
  <c r="AG413" i="18"/>
  <c r="AM413" i="18" s="1"/>
  <c r="AN413" i="18" s="1"/>
  <c r="A413" i="18"/>
  <c r="AL412" i="18"/>
  <c r="AG412" i="18"/>
  <c r="AM412" i="18" s="1"/>
  <c r="AN412" i="18" s="1"/>
  <c r="A412" i="18"/>
  <c r="AL411" i="18"/>
  <c r="AG411" i="18"/>
  <c r="AM411" i="18" s="1"/>
  <c r="AN411" i="18" s="1"/>
  <c r="C411" i="18"/>
  <c r="C412" i="18" s="1"/>
  <c r="C413" i="18" s="1"/>
  <c r="B411" i="18"/>
  <c r="B412" i="18" s="1"/>
  <c r="B413" i="18" s="1"/>
  <c r="A411" i="18"/>
  <c r="AL410" i="18"/>
  <c r="AG410" i="18"/>
  <c r="AM410" i="18" s="1"/>
  <c r="AN410" i="18" s="1"/>
  <c r="C410" i="18"/>
  <c r="B410" i="18"/>
  <c r="AL409" i="18"/>
  <c r="AG409" i="18"/>
  <c r="AM409" i="18" s="1"/>
  <c r="AN409" i="18" s="1"/>
  <c r="A409" i="18"/>
  <c r="AM408" i="18"/>
  <c r="AN408" i="18" s="1"/>
  <c r="AL408" i="18"/>
  <c r="AG408" i="18"/>
  <c r="C408" i="18"/>
  <c r="C409" i="18" s="1"/>
  <c r="A408" i="18"/>
  <c r="AM407" i="18"/>
  <c r="AN407" i="18" s="1"/>
  <c r="AL407" i="18"/>
  <c r="AG407" i="18"/>
  <c r="C407" i="18"/>
  <c r="B407" i="18"/>
  <c r="B408" i="18" s="1"/>
  <c r="B409" i="18" s="1"/>
  <c r="AL406" i="18"/>
  <c r="AG406" i="18"/>
  <c r="AM406" i="18" s="1"/>
  <c r="AN406" i="18" s="1"/>
  <c r="A406" i="18"/>
  <c r="AL405" i="18"/>
  <c r="AG405" i="18"/>
  <c r="AM405" i="18" s="1"/>
  <c r="AN405" i="18" s="1"/>
  <c r="B405" i="18"/>
  <c r="B406" i="18" s="1"/>
  <c r="A405" i="18"/>
  <c r="AM404" i="18"/>
  <c r="AN404" i="18" s="1"/>
  <c r="AL404" i="18"/>
  <c r="AG404" i="18"/>
  <c r="A404" i="18"/>
  <c r="AL403" i="18"/>
  <c r="AG403" i="18"/>
  <c r="AM403" i="18" s="1"/>
  <c r="AN403" i="18" s="1"/>
  <c r="A403" i="18"/>
  <c r="AL402" i="18"/>
  <c r="AG402" i="18"/>
  <c r="AM402" i="18" s="1"/>
  <c r="AN402" i="18" s="1"/>
  <c r="B402" i="18"/>
  <c r="B403" i="18" s="1"/>
  <c r="A402" i="18"/>
  <c r="AN401" i="18"/>
  <c r="AM401" i="18"/>
  <c r="AL401" i="18"/>
  <c r="AG401" i="18"/>
  <c r="C401" i="18"/>
  <c r="C402" i="18" s="1"/>
  <c r="C403" i="18" s="1"/>
  <c r="C404" i="18" s="1"/>
  <c r="C405" i="18" s="1"/>
  <c r="C406" i="18" s="1"/>
  <c r="B401" i="18"/>
  <c r="AG400" i="18"/>
  <c r="A400" i="18"/>
  <c r="AG399" i="18"/>
  <c r="A399" i="18"/>
  <c r="AG398" i="18"/>
  <c r="AG397" i="18"/>
  <c r="A397" i="18"/>
  <c r="AG396" i="18"/>
  <c r="AL395" i="18"/>
  <c r="AG395" i="18"/>
  <c r="AM395" i="18" s="1"/>
  <c r="AN395" i="18" s="1"/>
  <c r="A395" i="18"/>
  <c r="AL394" i="18"/>
  <c r="AG394" i="18"/>
  <c r="AM394" i="18" s="1"/>
  <c r="AN394" i="18" s="1"/>
  <c r="C394" i="18"/>
  <c r="C395" i="18" s="1"/>
  <c r="B394" i="18"/>
  <c r="B395" i="18" s="1"/>
  <c r="AM393" i="18"/>
  <c r="AN393" i="18" s="1"/>
  <c r="AL393" i="18"/>
  <c r="AG393" i="18"/>
  <c r="A393" i="18"/>
  <c r="A392" i="18"/>
  <c r="A391" i="18"/>
  <c r="A390" i="18"/>
  <c r="A389" i="18"/>
  <c r="A388" i="18"/>
  <c r="AM387" i="18"/>
  <c r="AN387" i="18" s="1"/>
  <c r="AL387" i="18"/>
  <c r="A387" i="18"/>
  <c r="AL386" i="18"/>
  <c r="AG386" i="18"/>
  <c r="AM386" i="18" s="1"/>
  <c r="AN386" i="18" s="1"/>
  <c r="AN385" i="18"/>
  <c r="AM385" i="18"/>
  <c r="AL385" i="18"/>
  <c r="A385" i="18"/>
  <c r="AL384" i="18"/>
  <c r="AG384" i="18"/>
  <c r="AM384" i="18" s="1"/>
  <c r="AN384" i="18" s="1"/>
  <c r="B384" i="18"/>
  <c r="B385" i="18" s="1"/>
  <c r="A384" i="18"/>
  <c r="AM383" i="18"/>
  <c r="AN383" i="18" s="1"/>
  <c r="AL383" i="18"/>
  <c r="A383" i="18"/>
  <c r="AL382" i="18"/>
  <c r="AM382" i="18"/>
  <c r="AN382" i="18" s="1"/>
  <c r="C382" i="18"/>
  <c r="C383" i="18" s="1"/>
  <c r="C384" i="18" s="1"/>
  <c r="C385" i="18" s="1"/>
  <c r="B382" i="18"/>
  <c r="AL381" i="18"/>
  <c r="AM381" i="18"/>
  <c r="AN381" i="18" s="1"/>
  <c r="B381" i="18"/>
  <c r="A381" i="18"/>
  <c r="AL380" i="18"/>
  <c r="AM380" i="18"/>
  <c r="AN380" i="18" s="1"/>
  <c r="A380" i="18"/>
  <c r="AL379" i="18"/>
  <c r="AM379" i="18"/>
  <c r="AN379" i="18" s="1"/>
  <c r="A379" i="18"/>
  <c r="AL378" i="18"/>
  <c r="AM378" i="18"/>
  <c r="AN378" i="18" s="1"/>
  <c r="A378" i="18"/>
  <c r="AL377" i="18"/>
  <c r="AM377" i="18"/>
  <c r="AN377" i="18" s="1"/>
  <c r="B377" i="18"/>
  <c r="B378" i="18" s="1"/>
  <c r="B379" i="18" s="1"/>
  <c r="B380" i="18" s="1"/>
  <c r="AL376" i="18"/>
  <c r="AM376" i="18"/>
  <c r="AN376" i="18" s="1"/>
  <c r="C376" i="18"/>
  <c r="A376" i="18"/>
  <c r="AL375" i="18"/>
  <c r="AM375" i="18"/>
  <c r="AN375" i="18" s="1"/>
  <c r="A375" i="18"/>
  <c r="AL374" i="18"/>
  <c r="AM374" i="18"/>
  <c r="AN374" i="18" s="1"/>
  <c r="C374" i="18"/>
  <c r="C375" i="18" s="1"/>
  <c r="B374" i="18"/>
  <c r="B375" i="18" s="1"/>
  <c r="B376" i="18" s="1"/>
  <c r="AL373" i="18"/>
  <c r="AM373" i="18"/>
  <c r="AN373" i="18" s="1"/>
  <c r="A373" i="18"/>
  <c r="AL372" i="18"/>
  <c r="AM372" i="18"/>
  <c r="AN372" i="18" s="1"/>
  <c r="A372" i="18"/>
  <c r="AL371" i="18"/>
  <c r="AM371" i="18"/>
  <c r="AN371" i="18" s="1"/>
  <c r="C371" i="18"/>
  <c r="C372" i="18" s="1"/>
  <c r="C373" i="18" s="1"/>
  <c r="B371" i="18"/>
  <c r="B372" i="18" s="1"/>
  <c r="B373" i="18" s="1"/>
  <c r="AL370" i="18"/>
  <c r="AM370" i="18"/>
  <c r="AN370" i="18" s="1"/>
  <c r="B370" i="18"/>
  <c r="A370" i="18"/>
  <c r="AL369" i="18"/>
  <c r="AG369" i="18"/>
  <c r="AM369" i="18" s="1"/>
  <c r="AN369" i="18" s="1"/>
  <c r="C369" i="18"/>
  <c r="C370" i="18" s="1"/>
  <c r="A369" i="18"/>
  <c r="AL368" i="18"/>
  <c r="AG368" i="18"/>
  <c r="AM368" i="18" s="1"/>
  <c r="AN368" i="18" s="1"/>
  <c r="A368" i="18"/>
  <c r="AL367" i="18"/>
  <c r="AG367" i="18"/>
  <c r="AM367" i="18" s="1"/>
  <c r="AN367" i="18" s="1"/>
  <c r="C367" i="18"/>
  <c r="C368" i="18" s="1"/>
  <c r="B367" i="18"/>
  <c r="B368" i="18" s="1"/>
  <c r="AL366" i="18"/>
  <c r="AG366" i="18"/>
  <c r="AM366" i="18" s="1"/>
  <c r="AN366" i="18" s="1"/>
  <c r="B366" i="18"/>
  <c r="A366" i="18"/>
  <c r="AM365" i="18"/>
  <c r="AN365" i="18" s="1"/>
  <c r="AL365" i="18"/>
  <c r="AG365" i="18"/>
  <c r="A365" i="18"/>
  <c r="AM364" i="18"/>
  <c r="AN364" i="18" s="1"/>
  <c r="AL364" i="18"/>
  <c r="AG364" i="18"/>
  <c r="C364" i="18"/>
  <c r="C365" i="18" s="1"/>
  <c r="C366" i="18" s="1"/>
  <c r="A364" i="18"/>
  <c r="AM363" i="18"/>
  <c r="AN363" i="18" s="1"/>
  <c r="AL363" i="18"/>
  <c r="AG363" i="18"/>
  <c r="C363" i="18"/>
  <c r="B363" i="18"/>
  <c r="B364" i="18" s="1"/>
  <c r="AL362" i="18"/>
  <c r="AG362" i="18"/>
  <c r="AM362" i="18" s="1"/>
  <c r="AN362" i="18" s="1"/>
  <c r="A362" i="18"/>
  <c r="AL361" i="18"/>
  <c r="AG361" i="18"/>
  <c r="AM361" i="18" s="1"/>
  <c r="AN361" i="18" s="1"/>
  <c r="A361" i="18"/>
  <c r="AL360" i="18"/>
  <c r="AG360" i="18"/>
  <c r="AM360" i="18" s="1"/>
  <c r="AN360" i="18" s="1"/>
  <c r="B360" i="18"/>
  <c r="B361" i="18" s="1"/>
  <c r="B362" i="18" s="1"/>
  <c r="A360" i="18"/>
  <c r="AM359" i="18"/>
  <c r="AN359" i="18" s="1"/>
  <c r="AL359" i="18"/>
  <c r="AG359" i="18"/>
  <c r="B359" i="18"/>
  <c r="A359" i="18"/>
  <c r="AM358" i="18"/>
  <c r="AN358" i="18" s="1"/>
  <c r="AL358" i="18"/>
  <c r="AG358" i="18"/>
  <c r="C358" i="18"/>
  <c r="C359" i="18" s="1"/>
  <c r="C360" i="18" s="1"/>
  <c r="C361" i="18" s="1"/>
  <c r="C362" i="18" s="1"/>
  <c r="AM357" i="18"/>
  <c r="AN357" i="18" s="1"/>
  <c r="AL357" i="18"/>
  <c r="A357" i="18"/>
  <c r="AM356" i="18"/>
  <c r="AN356" i="18" s="1"/>
  <c r="AL356" i="18"/>
  <c r="A356" i="18"/>
  <c r="AM355" i="18"/>
  <c r="AN355" i="18" s="1"/>
  <c r="AL355" i="18"/>
  <c r="B355" i="18"/>
  <c r="B356" i="18" s="1"/>
  <c r="B357" i="18" s="1"/>
  <c r="A355" i="18"/>
  <c r="AM354" i="18"/>
  <c r="AN354" i="18" s="1"/>
  <c r="AL354" i="18"/>
  <c r="C354" i="18"/>
  <c r="C355" i="18" s="1"/>
  <c r="C356" i="18" s="1"/>
  <c r="C357" i="18" s="1"/>
  <c r="B354" i="18"/>
  <c r="AM353" i="18"/>
  <c r="AN353" i="18" s="1"/>
  <c r="AL353" i="18"/>
  <c r="A353" i="18"/>
  <c r="AM352" i="18"/>
  <c r="AN352" i="18" s="1"/>
  <c r="AL352" i="18"/>
  <c r="C352" i="18"/>
  <c r="C353" i="18" s="1"/>
  <c r="B352" i="18"/>
  <c r="B353" i="18" s="1"/>
  <c r="A352" i="18"/>
  <c r="AN351" i="18"/>
  <c r="AM351" i="18"/>
  <c r="AL351" i="18"/>
  <c r="C351" i="18"/>
  <c r="B351" i="18"/>
  <c r="AM350" i="18"/>
  <c r="AN350" i="18" s="1"/>
  <c r="AL350" i="18"/>
  <c r="A350" i="18"/>
  <c r="AM349" i="18"/>
  <c r="AN349" i="18" s="1"/>
  <c r="AL349" i="18"/>
  <c r="B349" i="18"/>
  <c r="B350" i="18" s="1"/>
  <c r="A349" i="18"/>
  <c r="AM348" i="18"/>
  <c r="AN348" i="18" s="1"/>
  <c r="AL348" i="18"/>
  <c r="A348" i="18"/>
  <c r="AN347" i="18"/>
  <c r="AM347" i="18"/>
  <c r="AL347" i="18"/>
  <c r="B347" i="18"/>
  <c r="B348" i="18" s="1"/>
  <c r="A347" i="18"/>
  <c r="AM346" i="18"/>
  <c r="AN346" i="18" s="1"/>
  <c r="AL346" i="18"/>
  <c r="A346" i="18"/>
  <c r="AM345" i="18"/>
  <c r="AN345" i="18" s="1"/>
  <c r="AL345" i="18"/>
  <c r="B345" i="18"/>
  <c r="A345" i="18"/>
  <c r="AN344" i="18"/>
  <c r="AM344" i="18"/>
  <c r="AL344" i="18"/>
  <c r="C344" i="18"/>
  <c r="C345" i="18" s="1"/>
  <c r="C346" i="18" s="1"/>
  <c r="C347" i="18" s="1"/>
  <c r="C348" i="18" s="1"/>
  <c r="C349" i="18" s="1"/>
  <c r="C350" i="18" s="1"/>
  <c r="A344" i="18"/>
  <c r="AM343" i="18"/>
  <c r="AN343" i="18" s="1"/>
  <c r="AL343" i="18"/>
  <c r="C343" i="18"/>
  <c r="B343" i="18"/>
  <c r="AN342" i="18"/>
  <c r="AM342" i="18"/>
  <c r="AL342" i="18"/>
  <c r="A342" i="18"/>
  <c r="AM341" i="18"/>
  <c r="AN341" i="18" s="1"/>
  <c r="AL341" i="18"/>
  <c r="C341" i="18"/>
  <c r="C342" i="18" s="1"/>
  <c r="B341" i="18"/>
  <c r="B342" i="18" s="1"/>
  <c r="A341" i="18"/>
  <c r="AN340" i="18"/>
  <c r="AM340" i="18"/>
  <c r="AL340" i="18"/>
  <c r="C340" i="18"/>
  <c r="B340" i="18"/>
  <c r="AM339" i="18"/>
  <c r="AN339" i="18" s="1"/>
  <c r="AL339" i="18"/>
  <c r="A339" i="18"/>
  <c r="AM338" i="18"/>
  <c r="AN338" i="18" s="1"/>
  <c r="AL338" i="18"/>
  <c r="C338" i="18"/>
  <c r="C339" i="18" s="1"/>
  <c r="A338" i="18"/>
  <c r="AM337" i="18"/>
  <c r="AN337" i="18" s="1"/>
  <c r="AL337" i="18"/>
  <c r="C337" i="18"/>
  <c r="B337" i="18"/>
  <c r="B338" i="18" s="1"/>
  <c r="AM336" i="18"/>
  <c r="AN336" i="18" s="1"/>
  <c r="AL336" i="18"/>
  <c r="A336" i="18"/>
  <c r="AM335" i="18"/>
  <c r="AN335" i="18" s="1"/>
  <c r="AL335" i="18"/>
  <c r="B335" i="18"/>
  <c r="B336" i="18" s="1"/>
  <c r="A335" i="18"/>
  <c r="AM334" i="18"/>
  <c r="AN334" i="18" s="1"/>
  <c r="AL334" i="18"/>
  <c r="A334" i="18"/>
  <c r="AM333" i="18"/>
  <c r="AN333" i="18" s="1"/>
  <c r="AL333" i="18"/>
  <c r="A333" i="18"/>
  <c r="AN332" i="18"/>
  <c r="AM332" i="18"/>
  <c r="AL332" i="18"/>
  <c r="C332" i="18"/>
  <c r="C333" i="18" s="1"/>
  <c r="C334" i="18" s="1"/>
  <c r="C335" i="18" s="1"/>
  <c r="C336" i="18" s="1"/>
  <c r="B332" i="18"/>
  <c r="B333" i="18" s="1"/>
  <c r="AM331" i="18"/>
  <c r="AN331" i="18" s="1"/>
  <c r="AL331" i="18"/>
  <c r="A331" i="18"/>
  <c r="AM330" i="18"/>
  <c r="AN330" i="18" s="1"/>
  <c r="AL330" i="18"/>
  <c r="C330" i="18"/>
  <c r="C331" i="18" s="1"/>
  <c r="B330" i="18"/>
  <c r="B331" i="18" s="1"/>
  <c r="AN329" i="18"/>
  <c r="AM329" i="18"/>
  <c r="AL329" i="18"/>
  <c r="B329" i="18"/>
  <c r="A329" i="18"/>
  <c r="AM328" i="18"/>
  <c r="AN328" i="18" s="1"/>
  <c r="AL328" i="18"/>
  <c r="A328" i="18"/>
  <c r="AN327" i="18"/>
  <c r="AM327" i="18"/>
  <c r="AL327" i="18"/>
  <c r="A327" i="18"/>
  <c r="AM326" i="18"/>
  <c r="AN326" i="18" s="1"/>
  <c r="AL326" i="18"/>
  <c r="A326" i="18"/>
  <c r="AN325" i="18"/>
  <c r="AM325" i="18"/>
  <c r="AL325" i="18"/>
  <c r="C325" i="18"/>
  <c r="C326" i="18" s="1"/>
  <c r="C327" i="18" s="1"/>
  <c r="C328" i="18" s="1"/>
  <c r="C329" i="18" s="1"/>
  <c r="B325" i="18"/>
  <c r="B326" i="18" s="1"/>
  <c r="B327" i="18" s="1"/>
  <c r="AN324" i="18"/>
  <c r="AM324" i="18"/>
  <c r="AL324" i="18"/>
  <c r="A324" i="18"/>
  <c r="AM323" i="18"/>
  <c r="AN323" i="18" s="1"/>
  <c r="AL323" i="18"/>
  <c r="A323" i="18"/>
  <c r="AM322" i="18"/>
  <c r="AN322" i="18" s="1"/>
  <c r="AL322" i="18"/>
  <c r="A322" i="18"/>
  <c r="AM321" i="18"/>
  <c r="AN321" i="18" s="1"/>
  <c r="AL321" i="18"/>
  <c r="A321" i="18"/>
  <c r="AM320" i="18"/>
  <c r="AN320" i="18" s="1"/>
  <c r="AL320" i="18"/>
  <c r="A320" i="18"/>
  <c r="AN319" i="18"/>
  <c r="AM319" i="18"/>
  <c r="AL319" i="18"/>
  <c r="A319" i="18"/>
  <c r="AM318" i="18"/>
  <c r="AN318" i="18" s="1"/>
  <c r="AL318" i="18"/>
  <c r="A318" i="18"/>
  <c r="AM317" i="18"/>
  <c r="AN317" i="18" s="1"/>
  <c r="AL317" i="18"/>
  <c r="C317" i="18"/>
  <c r="C318" i="18" s="1"/>
  <c r="C319" i="18" s="1"/>
  <c r="C320" i="18" s="1"/>
  <c r="C321" i="18" s="1"/>
  <c r="C322" i="18" s="1"/>
  <c r="C323" i="18" s="1"/>
  <c r="C324" i="18" s="1"/>
  <c r="B317" i="18"/>
  <c r="B318" i="18" s="1"/>
  <c r="B319" i="18" s="1"/>
  <c r="B320" i="18" s="1"/>
  <c r="B321" i="18" s="1"/>
  <c r="B322" i="18" s="1"/>
  <c r="B323" i="18" s="1"/>
  <c r="B324" i="18" s="1"/>
  <c r="AM316" i="18"/>
  <c r="AN316" i="18" s="1"/>
  <c r="AL316" i="18"/>
  <c r="B316" i="18"/>
  <c r="A316" i="18"/>
  <c r="AM315" i="18"/>
  <c r="AN315" i="18" s="1"/>
  <c r="AL315" i="18"/>
  <c r="A315" i="18"/>
  <c r="AN314" i="18"/>
  <c r="AM314" i="18"/>
  <c r="AL314" i="18"/>
  <c r="A314" i="18"/>
  <c r="AM313" i="18"/>
  <c r="AN313" i="18" s="1"/>
  <c r="AL313" i="18"/>
  <c r="A313" i="18"/>
  <c r="AN312" i="18"/>
  <c r="AM312" i="18"/>
  <c r="AL312" i="18"/>
  <c r="C312" i="18"/>
  <c r="C313" i="18" s="1"/>
  <c r="C314" i="18" s="1"/>
  <c r="C315" i="18" s="1"/>
  <c r="C316" i="18" s="1"/>
  <c r="B312" i="18"/>
  <c r="B313" i="18" s="1"/>
  <c r="B314" i="18" s="1"/>
  <c r="AM311" i="18"/>
  <c r="AN311" i="18" s="1"/>
  <c r="AL311" i="18"/>
  <c r="C311" i="18"/>
  <c r="A311" i="18"/>
  <c r="AM310" i="18"/>
  <c r="AN310" i="18" s="1"/>
  <c r="AL310" i="18"/>
  <c r="B310" i="18"/>
  <c r="B311" i="18" s="1"/>
  <c r="A310" i="18"/>
  <c r="AM309" i="18"/>
  <c r="AN309" i="18" s="1"/>
  <c r="AL309" i="18"/>
  <c r="A309" i="18"/>
  <c r="AM308" i="18"/>
  <c r="AN308" i="18" s="1"/>
  <c r="AL308" i="18"/>
  <c r="C308" i="18"/>
  <c r="C309" i="18" s="1"/>
  <c r="C310" i="18" s="1"/>
  <c r="B308" i="18"/>
  <c r="B309" i="18" s="1"/>
  <c r="AN307" i="18"/>
  <c r="AM307" i="18"/>
  <c r="AL307" i="18"/>
  <c r="A307" i="18"/>
  <c r="AM306" i="18"/>
  <c r="AN306" i="18" s="1"/>
  <c r="AL306" i="18"/>
  <c r="C306" i="18"/>
  <c r="C307" i="18" s="1"/>
  <c r="B306" i="18"/>
  <c r="B307" i="18" s="1"/>
  <c r="AM305" i="18"/>
  <c r="AN305" i="18" s="1"/>
  <c r="AL305" i="18"/>
  <c r="A305" i="18"/>
  <c r="AM304" i="18"/>
  <c r="AN304" i="18" s="1"/>
  <c r="AL304" i="18"/>
  <c r="C304" i="18"/>
  <c r="C305" i="18" s="1"/>
  <c r="B304" i="18"/>
  <c r="B305" i="18" s="1"/>
  <c r="AM303" i="18"/>
  <c r="AN303" i="18" s="1"/>
  <c r="AL303" i="18"/>
  <c r="A303" i="18"/>
  <c r="AM302" i="18"/>
  <c r="AN302" i="18" s="1"/>
  <c r="AL302" i="18"/>
  <c r="A302" i="18"/>
  <c r="AM301" i="18"/>
  <c r="AN301" i="18" s="1"/>
  <c r="AL301" i="18"/>
  <c r="A301" i="18"/>
  <c r="AM300" i="18"/>
  <c r="AN300" i="18" s="1"/>
  <c r="AL300" i="18"/>
  <c r="A300" i="18"/>
  <c r="AM299" i="18"/>
  <c r="AN299" i="18" s="1"/>
  <c r="AL299" i="18"/>
  <c r="C299" i="18"/>
  <c r="C300" i="18" s="1"/>
  <c r="C301" i="18" s="1"/>
  <c r="C302" i="18" s="1"/>
  <c r="C303" i="18" s="1"/>
  <c r="B299" i="18"/>
  <c r="B300" i="18" s="1"/>
  <c r="B301" i="18" s="1"/>
  <c r="B302" i="18" s="1"/>
  <c r="B303" i="18" s="1"/>
  <c r="AN298" i="18"/>
  <c r="AM298" i="18"/>
  <c r="AL298" i="18"/>
  <c r="A298" i="18"/>
  <c r="AM297" i="18"/>
  <c r="AN297" i="18" s="1"/>
  <c r="AL297" i="18"/>
  <c r="A297" i="18"/>
  <c r="AN296" i="18"/>
  <c r="AM296" i="18"/>
  <c r="AL296" i="18"/>
  <c r="A296" i="18"/>
  <c r="AM295" i="18"/>
  <c r="AN295" i="18" s="1"/>
  <c r="AL295" i="18"/>
  <c r="B295" i="18"/>
  <c r="B296" i="18" s="1"/>
  <c r="B297" i="18" s="1"/>
  <c r="B298" i="18" s="1"/>
  <c r="A294" i="18"/>
  <c r="A293" i="18"/>
  <c r="AM292" i="18"/>
  <c r="AN292" i="18" s="1"/>
  <c r="AL292" i="18"/>
  <c r="A292" i="18"/>
  <c r="AM291" i="18"/>
  <c r="AN291" i="18" s="1"/>
  <c r="AL291" i="18"/>
  <c r="A291" i="18"/>
  <c r="AM290" i="18"/>
  <c r="AN290" i="18" s="1"/>
  <c r="AL290" i="18"/>
  <c r="A290" i="18"/>
  <c r="AM289" i="18"/>
  <c r="AN289" i="18" s="1"/>
  <c r="AL289" i="18"/>
  <c r="B289" i="18"/>
  <c r="AN288" i="18"/>
  <c r="AM288" i="18"/>
  <c r="AL288" i="18"/>
  <c r="A288" i="18"/>
  <c r="AM287" i="18"/>
  <c r="AN287" i="18" s="1"/>
  <c r="AL287" i="18"/>
  <c r="B287" i="18"/>
  <c r="B288" i="18" s="1"/>
  <c r="AM286" i="18"/>
  <c r="AN286" i="18" s="1"/>
  <c r="AL286" i="18"/>
  <c r="A286" i="18"/>
  <c r="AM285" i="18"/>
  <c r="AN285" i="18" s="1"/>
  <c r="AL285" i="18"/>
  <c r="A285" i="18"/>
  <c r="AM284" i="18"/>
  <c r="AN284" i="18" s="1"/>
  <c r="AL284" i="18"/>
  <c r="A284" i="18"/>
  <c r="AM283" i="18"/>
  <c r="AN283" i="18" s="1"/>
  <c r="AL283" i="18"/>
  <c r="A283" i="18"/>
  <c r="AM282" i="18"/>
  <c r="AN282" i="18" s="1"/>
  <c r="AL282" i="18"/>
  <c r="A282" i="18"/>
  <c r="AN281" i="18"/>
  <c r="AM281" i="18"/>
  <c r="AL281" i="18"/>
  <c r="B281" i="18"/>
  <c r="B282" i="18" s="1"/>
  <c r="B283" i="18" s="1"/>
  <c r="B284" i="18" s="1"/>
  <c r="B285" i="18" s="1"/>
  <c r="B286" i="18" s="1"/>
  <c r="A281" i="18"/>
  <c r="AM280" i="18"/>
  <c r="AN280" i="18" s="1"/>
  <c r="AL280" i="18"/>
  <c r="A280" i="18"/>
  <c r="AM279" i="18"/>
  <c r="AN279" i="18" s="1"/>
  <c r="AL279" i="18"/>
  <c r="B279" i="18"/>
  <c r="B280" i="18" s="1"/>
  <c r="A279" i="18"/>
  <c r="AM278" i="18"/>
  <c r="AN278" i="18" s="1"/>
  <c r="AL278" i="18"/>
  <c r="C278" i="18"/>
  <c r="C279" i="18" s="1"/>
  <c r="C280" i="18" s="1"/>
  <c r="C281" i="18" s="1"/>
  <c r="C282" i="18" s="1"/>
  <c r="C283" i="18" s="1"/>
  <c r="C284" i="18" s="1"/>
  <c r="C285" i="18" s="1"/>
  <c r="C286" i="18" s="1"/>
  <c r="A278" i="18"/>
  <c r="AN277" i="18"/>
  <c r="AM277" i="18"/>
  <c r="AL277" i="18"/>
  <c r="AN276" i="18"/>
  <c r="AM276" i="18"/>
  <c r="AL276" i="18"/>
  <c r="A276" i="18"/>
  <c r="AN275" i="18"/>
  <c r="AM275" i="18"/>
  <c r="AL275" i="18"/>
  <c r="C275" i="18"/>
  <c r="C276" i="18" s="1"/>
  <c r="B275" i="18"/>
  <c r="B276" i="18" s="1"/>
  <c r="AN274" i="18"/>
  <c r="AM274" i="18"/>
  <c r="AL274" i="18"/>
  <c r="A274" i="18"/>
  <c r="AM273" i="18"/>
  <c r="AN273" i="18" s="1"/>
  <c r="AL273" i="18"/>
  <c r="C273" i="18"/>
  <c r="C274" i="18" s="1"/>
  <c r="B273" i="18"/>
  <c r="B274" i="18" s="1"/>
  <c r="A272" i="18"/>
  <c r="A271" i="18"/>
  <c r="A270" i="18"/>
  <c r="C268" i="18"/>
  <c r="B268" i="18"/>
  <c r="A268" i="18"/>
  <c r="C267" i="18"/>
  <c r="B267" i="18"/>
  <c r="A266" i="18"/>
  <c r="A265" i="18"/>
  <c r="A264" i="18"/>
  <c r="A263" i="18"/>
  <c r="A262" i="18"/>
  <c r="B261" i="18"/>
  <c r="B262" i="18" s="1"/>
  <c r="B263" i="18" s="1"/>
  <c r="B264" i="18" s="1"/>
  <c r="B265" i="18" s="1"/>
  <c r="B266" i="18" s="1"/>
  <c r="A261" i="18"/>
  <c r="B260" i="18"/>
  <c r="A260" i="18"/>
  <c r="C259" i="18"/>
  <c r="C260" i="18" s="1"/>
  <c r="C261" i="18" s="1"/>
  <c r="C262" i="18" s="1"/>
  <c r="C263" i="18" s="1"/>
  <c r="C264" i="18" s="1"/>
  <c r="C265" i="18" s="1"/>
  <c r="C266" i="18" s="1"/>
  <c r="B259" i="18"/>
  <c r="A258" i="18"/>
  <c r="A257" i="18"/>
  <c r="A256" i="18"/>
  <c r="A255" i="18"/>
  <c r="C254" i="18"/>
  <c r="C255" i="18" s="1"/>
  <c r="C256" i="18" s="1"/>
  <c r="C257" i="18" s="1"/>
  <c r="C258" i="18" s="1"/>
  <c r="B254" i="18"/>
  <c r="B255" i="18" s="1"/>
  <c r="B256" i="18" s="1"/>
  <c r="B257" i="18" s="1"/>
  <c r="B258" i="18" s="1"/>
  <c r="A253" i="18"/>
  <c r="A252" i="18"/>
  <c r="A251" i="18"/>
  <c r="A250" i="18"/>
  <c r="A249" i="18"/>
  <c r="A248" i="18"/>
  <c r="A245" i="18"/>
  <c r="A244" i="18"/>
  <c r="A243" i="18"/>
  <c r="A241" i="18"/>
  <c r="A240" i="18"/>
  <c r="B239" i="18"/>
  <c r="B240" i="18" s="1"/>
  <c r="B241" i="18" s="1"/>
  <c r="A238" i="18"/>
  <c r="A237" i="18"/>
  <c r="AM236" i="18"/>
  <c r="AN236" i="18" s="1"/>
  <c r="AL236" i="18"/>
  <c r="A236" i="18"/>
  <c r="AM235" i="18"/>
  <c r="AN235" i="18" s="1"/>
  <c r="AL235" i="18"/>
  <c r="A235" i="18"/>
  <c r="AM234" i="18"/>
  <c r="AN234" i="18" s="1"/>
  <c r="AL234" i="18"/>
  <c r="A234" i="18"/>
  <c r="AN233" i="18"/>
  <c r="AM233" i="18"/>
  <c r="AL233" i="18"/>
  <c r="B233" i="18"/>
  <c r="B234" i="18" s="1"/>
  <c r="B235" i="18" s="1"/>
  <c r="B236" i="18" s="1"/>
  <c r="B237" i="18" s="1"/>
  <c r="B238" i="18" s="1"/>
  <c r="AM232" i="18"/>
  <c r="AN232" i="18" s="1"/>
  <c r="AL232" i="18"/>
  <c r="A232" i="18"/>
  <c r="AM231" i="18"/>
  <c r="AN231" i="18" s="1"/>
  <c r="AL231" i="18"/>
  <c r="A231" i="18"/>
  <c r="AM230" i="18"/>
  <c r="AN230" i="18" s="1"/>
  <c r="AL230" i="18"/>
  <c r="C230" i="18"/>
  <c r="C231" i="18" s="1"/>
  <c r="C232" i="18" s="1"/>
  <c r="A230" i="18"/>
  <c r="AM229" i="18"/>
  <c r="AN229" i="18" s="1"/>
  <c r="AL229" i="18"/>
  <c r="C229" i="18"/>
  <c r="B229" i="18"/>
  <c r="B230" i="18" s="1"/>
  <c r="B231" i="18" s="1"/>
  <c r="B232" i="18" s="1"/>
  <c r="AM228" i="18"/>
  <c r="AN228" i="18" s="1"/>
  <c r="AL228" i="18"/>
  <c r="A228" i="18"/>
  <c r="AM227" i="18"/>
  <c r="AN227" i="18" s="1"/>
  <c r="AL227" i="18"/>
  <c r="A227" i="18"/>
  <c r="AM226" i="18"/>
  <c r="AN226" i="18" s="1"/>
  <c r="AL226" i="18"/>
  <c r="C226" i="18"/>
  <c r="C227" i="18" s="1"/>
  <c r="C228" i="18" s="1"/>
  <c r="B226" i="18"/>
  <c r="B227" i="18" s="1"/>
  <c r="B228" i="18" s="1"/>
  <c r="AM225" i="18"/>
  <c r="AN225" i="18" s="1"/>
  <c r="AL225" i="18"/>
  <c r="A225" i="18"/>
  <c r="AM224" i="18"/>
  <c r="AN224" i="18" s="1"/>
  <c r="AL224" i="18"/>
  <c r="A224" i="18"/>
  <c r="AN223" i="18"/>
  <c r="AM223" i="18"/>
  <c r="AL223" i="18"/>
  <c r="A223" i="18"/>
  <c r="AM222" i="18"/>
  <c r="AN222" i="18" s="1"/>
  <c r="AL222" i="18"/>
  <c r="C222" i="18"/>
  <c r="C223" i="18" s="1"/>
  <c r="C224" i="18" s="1"/>
  <c r="C225" i="18" s="1"/>
  <c r="A222" i="18"/>
  <c r="AM221" i="18"/>
  <c r="AN221" i="18" s="1"/>
  <c r="AL221" i="18"/>
  <c r="A221" i="18"/>
  <c r="AM220" i="18"/>
  <c r="AN220" i="18" s="1"/>
  <c r="AL220" i="18"/>
  <c r="C220" i="18"/>
  <c r="C221" i="18" s="1"/>
  <c r="B220" i="18"/>
  <c r="B221" i="18" s="1"/>
  <c r="B222" i="18" s="1"/>
  <c r="B223" i="18" s="1"/>
  <c r="B224" i="18" s="1"/>
  <c r="B225" i="18" s="1"/>
  <c r="AM219" i="18"/>
  <c r="AN219" i="18" s="1"/>
  <c r="AL219" i="18"/>
  <c r="A219" i="18"/>
  <c r="AM218" i="18"/>
  <c r="AN218" i="18" s="1"/>
  <c r="AL218" i="18"/>
  <c r="A218" i="18"/>
  <c r="AM217" i="18"/>
  <c r="AN217" i="18" s="1"/>
  <c r="AL217" i="18"/>
  <c r="A217" i="18"/>
  <c r="AM216" i="18"/>
  <c r="AN216" i="18" s="1"/>
  <c r="AL216" i="18"/>
  <c r="A216" i="18"/>
  <c r="AM215" i="18"/>
  <c r="AN215" i="18" s="1"/>
  <c r="AL215" i="18"/>
  <c r="B215" i="18"/>
  <c r="B216" i="18" s="1"/>
  <c r="B217" i="18" s="1"/>
  <c r="B218" i="18" s="1"/>
  <c r="B219" i="18" s="1"/>
  <c r="A215" i="18"/>
  <c r="AM214" i="18"/>
  <c r="AN214" i="18" s="1"/>
  <c r="AL214" i="18"/>
  <c r="C214" i="18"/>
  <c r="C215" i="18" s="1"/>
  <c r="C216" i="18" s="1"/>
  <c r="C217" i="18" s="1"/>
  <c r="C218" i="18" s="1"/>
  <c r="C219" i="18" s="1"/>
  <c r="B214" i="18"/>
  <c r="AM213" i="18"/>
  <c r="AN213" i="18" s="1"/>
  <c r="AL213" i="18"/>
  <c r="A213" i="18"/>
  <c r="AM212" i="18"/>
  <c r="AN212" i="18" s="1"/>
  <c r="AL212" i="18"/>
  <c r="C212" i="18"/>
  <c r="C213" i="18" s="1"/>
  <c r="A212" i="18"/>
  <c r="AM211" i="18"/>
  <c r="AN211" i="18" s="1"/>
  <c r="AL211" i="18"/>
  <c r="A211" i="18"/>
  <c r="AN210" i="18"/>
  <c r="AM210" i="18"/>
  <c r="AL210" i="18"/>
  <c r="C210" i="18"/>
  <c r="C211" i="18" s="1"/>
  <c r="B210" i="18"/>
  <c r="B211" i="18" s="1"/>
  <c r="B212" i="18" s="1"/>
  <c r="B213" i="18" s="1"/>
  <c r="AN209" i="18"/>
  <c r="AM209" i="18"/>
  <c r="AL209" i="18"/>
  <c r="C209" i="18"/>
  <c r="A209" i="18"/>
  <c r="AM208" i="18"/>
  <c r="AN208" i="18" s="1"/>
  <c r="AL208" i="18"/>
  <c r="C208" i="18"/>
  <c r="B208" i="18"/>
  <c r="B209" i="18" s="1"/>
  <c r="AN207" i="18"/>
  <c r="AM207" i="18"/>
  <c r="AL207" i="18"/>
  <c r="A207" i="18"/>
  <c r="AM206" i="18"/>
  <c r="AN206" i="18" s="1"/>
  <c r="AL206" i="18"/>
  <c r="A206" i="18"/>
  <c r="AM205" i="18"/>
  <c r="AN205" i="18" s="1"/>
  <c r="AL205" i="18"/>
  <c r="B205" i="18"/>
  <c r="B206" i="18" s="1"/>
  <c r="B207" i="18" s="1"/>
  <c r="A205" i="18"/>
  <c r="AN204" i="18"/>
  <c r="AM204" i="18"/>
  <c r="AL204" i="18"/>
  <c r="C204" i="18"/>
  <c r="C205" i="18" s="1"/>
  <c r="C206" i="18" s="1"/>
  <c r="C207" i="18" s="1"/>
  <c r="A204" i="18"/>
  <c r="AM203" i="18"/>
  <c r="AN203" i="18" s="1"/>
  <c r="AL203" i="18"/>
  <c r="C203" i="18"/>
  <c r="B203" i="18"/>
  <c r="B204" i="18" s="1"/>
  <c r="A202" i="18"/>
  <c r="A201" i="18"/>
  <c r="A200" i="18"/>
  <c r="A198" i="18"/>
  <c r="A196" i="18"/>
  <c r="A195" i="18"/>
  <c r="C194" i="18"/>
  <c r="C195" i="18" s="1"/>
  <c r="C196" i="18" s="1"/>
  <c r="B194" i="18"/>
  <c r="B195" i="18" s="1"/>
  <c r="B196" i="18" s="1"/>
  <c r="A193" i="18"/>
  <c r="A192" i="18"/>
  <c r="C191" i="18"/>
  <c r="C192" i="18" s="1"/>
  <c r="C193" i="18" s="1"/>
  <c r="A191" i="18"/>
  <c r="C190" i="18"/>
  <c r="B190" i="18"/>
  <c r="B191" i="18" s="1"/>
  <c r="B192" i="18" s="1"/>
  <c r="B193" i="18" s="1"/>
  <c r="A189" i="18"/>
  <c r="A188" i="18"/>
  <c r="A187" i="18"/>
  <c r="A186" i="18"/>
  <c r="C185" i="18"/>
  <c r="C186" i="18" s="1"/>
  <c r="C187" i="18" s="1"/>
  <c r="C188" i="18" s="1"/>
  <c r="C189" i="18" s="1"/>
  <c r="B185" i="18"/>
  <c r="B186" i="18" s="1"/>
  <c r="B187" i="18" s="1"/>
  <c r="B188" i="18" s="1"/>
  <c r="B189" i="18" s="1"/>
  <c r="A184" i="18"/>
  <c r="C183" i="18"/>
  <c r="C184" i="18" s="1"/>
  <c r="B183" i="18"/>
  <c r="B184" i="18" s="1"/>
  <c r="A182" i="18"/>
  <c r="B181" i="18"/>
  <c r="B182" i="18" s="1"/>
  <c r="A181" i="18"/>
  <c r="C180" i="18"/>
  <c r="C181" i="18" s="1"/>
  <c r="C182" i="18" s="1"/>
  <c r="B180" i="18"/>
  <c r="A179" i="18"/>
  <c r="A178" i="18"/>
  <c r="A177" i="18"/>
  <c r="A176" i="18"/>
  <c r="C175" i="18"/>
  <c r="C176" i="18" s="1"/>
  <c r="C177" i="18" s="1"/>
  <c r="C178" i="18" s="1"/>
  <c r="B175" i="18"/>
  <c r="B176" i="18" s="1"/>
  <c r="B177" i="18" s="1"/>
  <c r="B178" i="18" s="1"/>
  <c r="C174" i="18"/>
  <c r="B174" i="18"/>
  <c r="C173" i="18"/>
  <c r="A173" i="18"/>
  <c r="C172" i="18"/>
  <c r="B172" i="18"/>
  <c r="B173" i="18" s="1"/>
  <c r="AG171" i="18"/>
  <c r="A171" i="18"/>
  <c r="AG170" i="18"/>
  <c r="C170" i="18"/>
  <c r="C171" i="18" s="1"/>
  <c r="B170" i="18"/>
  <c r="B171" i="18" s="1"/>
  <c r="A170" i="18"/>
  <c r="AG169" i="18"/>
  <c r="B169" i="18"/>
  <c r="A168" i="18"/>
  <c r="A167" i="18"/>
  <c r="C166" i="18"/>
  <c r="B166" i="18"/>
  <c r="A165" i="18"/>
  <c r="A164" i="18"/>
  <c r="A163" i="18"/>
  <c r="C162" i="18"/>
  <c r="C163" i="18" s="1"/>
  <c r="C164" i="18" s="1"/>
  <c r="C165" i="18" s="1"/>
  <c r="B162" i="18"/>
  <c r="B163" i="18" s="1"/>
  <c r="B164" i="18" s="1"/>
  <c r="B165" i="18" s="1"/>
  <c r="A161" i="18"/>
  <c r="A160" i="18"/>
  <c r="A159" i="18"/>
  <c r="C158" i="18"/>
  <c r="C159" i="18" s="1"/>
  <c r="C160" i="18" s="1"/>
  <c r="C161" i="18" s="1"/>
  <c r="B158" i="18"/>
  <c r="B159" i="18" s="1"/>
  <c r="B160" i="18" s="1"/>
  <c r="B161" i="18" s="1"/>
  <c r="C157" i="18"/>
  <c r="A157" i="18"/>
  <c r="C156" i="18"/>
  <c r="B156" i="18"/>
  <c r="B157" i="18" s="1"/>
  <c r="A155" i="18"/>
  <c r="A154" i="18"/>
  <c r="C153" i="18"/>
  <c r="C154" i="18" s="1"/>
  <c r="C155" i="18" s="1"/>
  <c r="A153" i="18"/>
  <c r="C152" i="18"/>
  <c r="B152" i="18"/>
  <c r="B153" i="18" s="1"/>
  <c r="B155" i="18" s="1"/>
  <c r="A151" i="18"/>
  <c r="A150" i="18"/>
  <c r="A149" i="18"/>
  <c r="A148" i="18"/>
  <c r="A147" i="18"/>
  <c r="A146" i="18"/>
  <c r="C145" i="18"/>
  <c r="C146" i="18" s="1"/>
  <c r="C147" i="18" s="1"/>
  <c r="C148" i="18" s="1"/>
  <c r="C149" i="18" s="1"/>
  <c r="C150" i="18" s="1"/>
  <c r="C151" i="18" s="1"/>
  <c r="B145" i="18"/>
  <c r="B146" i="18" s="1"/>
  <c r="B147" i="18" s="1"/>
  <c r="B149" i="18" s="1"/>
  <c r="B150" i="18" s="1"/>
  <c r="B151" i="18" s="1"/>
  <c r="A144" i="18"/>
  <c r="A143" i="18"/>
  <c r="A142" i="18"/>
  <c r="C141" i="18"/>
  <c r="C142" i="18" s="1"/>
  <c r="C143" i="18" s="1"/>
  <c r="C144" i="18" s="1"/>
  <c r="A141" i="18"/>
  <c r="C140" i="18"/>
  <c r="B140" i="18"/>
  <c r="B141" i="18" s="1"/>
  <c r="B142" i="18" s="1"/>
  <c r="B143" i="18" s="1"/>
  <c r="B144" i="18" s="1"/>
  <c r="A139" i="18"/>
  <c r="A138" i="18"/>
  <c r="A137" i="18"/>
  <c r="A136" i="18"/>
  <c r="A135" i="18"/>
  <c r="C134" i="18"/>
  <c r="C135" i="18" s="1"/>
  <c r="C136" i="18" s="1"/>
  <c r="A134" i="18"/>
  <c r="C133" i="18"/>
  <c r="B133" i="18"/>
  <c r="B134" i="18" s="1"/>
  <c r="B135" i="18" s="1"/>
  <c r="B136" i="18" s="1"/>
  <c r="A132" i="18"/>
  <c r="A131" i="18"/>
  <c r="A129" i="18"/>
  <c r="A128" i="18"/>
  <c r="A127" i="18"/>
  <c r="A126" i="18"/>
  <c r="C125" i="18"/>
  <c r="C126" i="18" s="1"/>
  <c r="C127" i="18" s="1"/>
  <c r="C128" i="18" s="1"/>
  <c r="C129" i="18" s="1"/>
  <c r="B125" i="18"/>
  <c r="B126" i="18" s="1"/>
  <c r="B127" i="18" s="1"/>
  <c r="B128" i="18" s="1"/>
  <c r="B129" i="18" s="1"/>
  <c r="A124" i="18"/>
  <c r="A123" i="18"/>
  <c r="C122" i="18"/>
  <c r="C123" i="18" s="1"/>
  <c r="C124" i="18" s="1"/>
  <c r="A122" i="18"/>
  <c r="C121" i="18"/>
  <c r="B121" i="18"/>
  <c r="B122" i="18" s="1"/>
  <c r="B123" i="18" s="1"/>
  <c r="B124" i="18" s="1"/>
  <c r="A120" i="18"/>
  <c r="A119" i="18"/>
  <c r="C118" i="18"/>
  <c r="C119" i="18" s="1"/>
  <c r="C120" i="18" s="1"/>
  <c r="B118" i="18"/>
  <c r="B119" i="18" s="1"/>
  <c r="B120" i="18" s="1"/>
  <c r="A117" i="18"/>
  <c r="A116" i="18"/>
  <c r="A115" i="18"/>
  <c r="A114" i="18"/>
  <c r="A113" i="18"/>
  <c r="A112" i="18"/>
  <c r="A111" i="18"/>
  <c r="C110" i="18"/>
  <c r="C111" i="18" s="1"/>
  <c r="C112" i="18" s="1"/>
  <c r="C113" i="18" s="1"/>
  <c r="C114" i="18" s="1"/>
  <c r="C115" i="18" s="1"/>
  <c r="C116" i="18" s="1"/>
  <c r="C117" i="18" s="1"/>
  <c r="B110" i="18"/>
  <c r="B111" i="18" s="1"/>
  <c r="B112" i="18" s="1"/>
  <c r="B113" i="18" s="1"/>
  <c r="B114" i="18" s="1"/>
  <c r="B115" i="18" s="1"/>
  <c r="B116" i="18" s="1"/>
  <c r="B117" i="18" s="1"/>
  <c r="A110" i="18"/>
  <c r="C109" i="18"/>
  <c r="B109" i="18"/>
  <c r="B108" i="18"/>
  <c r="AM107" i="18"/>
  <c r="AN107" i="18" s="1"/>
  <c r="AL107" i="18"/>
  <c r="A107" i="18"/>
  <c r="AL106" i="18"/>
  <c r="AG106" i="18"/>
  <c r="AM106" i="18" s="1"/>
  <c r="AN106" i="18" s="1"/>
  <c r="C106" i="18"/>
  <c r="C107" i="18" s="1"/>
  <c r="B106" i="18"/>
  <c r="B107" i="18" s="1"/>
  <c r="A105" i="18"/>
  <c r="AG104" i="18"/>
  <c r="A104" i="18"/>
  <c r="AL103" i="18"/>
  <c r="AG103" i="18"/>
  <c r="AM103" i="18" s="1"/>
  <c r="AN103" i="18" s="1"/>
  <c r="A103" i="18"/>
  <c r="AL102" i="18"/>
  <c r="AG102" i="18"/>
  <c r="AM102" i="18" s="1"/>
  <c r="AN102" i="18" s="1"/>
  <c r="A102" i="18"/>
  <c r="AL101" i="18"/>
  <c r="AG101" i="18"/>
  <c r="AM101" i="18" s="1"/>
  <c r="AN101" i="18" s="1"/>
  <c r="C101" i="18"/>
  <c r="C102" i="18" s="1"/>
  <c r="C103" i="18" s="1"/>
  <c r="C104" i="18" s="1"/>
  <c r="C105" i="18" s="1"/>
  <c r="B101" i="18"/>
  <c r="B102" i="18" s="1"/>
  <c r="B103" i="18" s="1"/>
  <c r="B104" i="18" s="1"/>
  <c r="B105" i="18" s="1"/>
  <c r="A101" i="18"/>
  <c r="AM100" i="18"/>
  <c r="AN100" i="18" s="1"/>
  <c r="AL100" i="18"/>
  <c r="AG100" i="18"/>
  <c r="C100" i="18"/>
  <c r="B100" i="18"/>
  <c r="AL99" i="18"/>
  <c r="AG99" i="18"/>
  <c r="AM99" i="18" s="1"/>
  <c r="AN99" i="18" s="1"/>
  <c r="C99" i="18"/>
  <c r="B99" i="18"/>
  <c r="AM98" i="18"/>
  <c r="AN98" i="18" s="1"/>
  <c r="AL98" i="18"/>
  <c r="AG98" i="18"/>
  <c r="C98" i="18"/>
  <c r="A98" i="18"/>
  <c r="AL97" i="18"/>
  <c r="AG97" i="18"/>
  <c r="AM97" i="18" s="1"/>
  <c r="AN97" i="18" s="1"/>
  <c r="C97" i="18"/>
  <c r="B97" i="18"/>
  <c r="B98" i="18" s="1"/>
  <c r="AG96" i="18"/>
  <c r="A96" i="18"/>
  <c r="AG95" i="18"/>
  <c r="A95" i="18"/>
  <c r="AL94" i="18"/>
  <c r="AG94" i="18"/>
  <c r="AM94" i="18" s="1"/>
  <c r="AN94" i="18" s="1"/>
  <c r="AM93" i="18"/>
  <c r="AN93" i="18" s="1"/>
  <c r="AL93" i="18"/>
  <c r="AG93" i="18"/>
  <c r="B93" i="18"/>
  <c r="AL92" i="18"/>
  <c r="AG92" i="18"/>
  <c r="AM92" i="18" s="1"/>
  <c r="AN92" i="18" s="1"/>
  <c r="C92" i="18"/>
  <c r="B92" i="18"/>
  <c r="A92" i="18"/>
  <c r="AL91" i="18"/>
  <c r="AG91" i="18"/>
  <c r="AM91" i="18" s="1"/>
  <c r="AN91" i="18" s="1"/>
  <c r="B91" i="18"/>
  <c r="AL90" i="18"/>
  <c r="AG90" i="18"/>
  <c r="AM90" i="18" s="1"/>
  <c r="AN90" i="18" s="1"/>
  <c r="C90" i="18"/>
  <c r="A90" i="18"/>
  <c r="AL89" i="18"/>
  <c r="AG89" i="18"/>
  <c r="AM89" i="18" s="1"/>
  <c r="AN89" i="18" s="1"/>
  <c r="B89" i="18"/>
  <c r="B90" i="18" s="1"/>
  <c r="AL88" i="18"/>
  <c r="AG88" i="18"/>
  <c r="AM88" i="18" s="1"/>
  <c r="AN88" i="18" s="1"/>
  <c r="A88" i="18"/>
  <c r="AM87" i="18"/>
  <c r="AN87" i="18" s="1"/>
  <c r="AL87" i="18"/>
  <c r="AG87" i="18"/>
  <c r="C87" i="18"/>
  <c r="C88" i="18" s="1"/>
  <c r="B87" i="18"/>
  <c r="B88" i="18" s="1"/>
  <c r="A87" i="18"/>
  <c r="AM86" i="18"/>
  <c r="AN86" i="18" s="1"/>
  <c r="AL86" i="18"/>
  <c r="AG86" i="18"/>
  <c r="B86" i="18"/>
  <c r="AL85" i="18"/>
  <c r="AG85" i="18"/>
  <c r="AM85" i="18" s="1"/>
  <c r="AN85" i="18" s="1"/>
  <c r="C85" i="18"/>
  <c r="B85" i="18"/>
  <c r="AM84" i="18"/>
  <c r="AN84" i="18" s="1"/>
  <c r="AL84" i="18"/>
  <c r="AG84" i="18"/>
  <c r="A84" i="18"/>
  <c r="AL83" i="18"/>
  <c r="AG83" i="18"/>
  <c r="AM83" i="18" s="1"/>
  <c r="AN83" i="18" s="1"/>
  <c r="A83" i="18"/>
  <c r="AL82" i="18"/>
  <c r="AG82" i="18"/>
  <c r="AM82" i="18" s="1"/>
  <c r="AN82" i="18" s="1"/>
  <c r="C82" i="18"/>
  <c r="C83" i="18" s="1"/>
  <c r="C84" i="18" s="1"/>
  <c r="B82" i="18"/>
  <c r="B83" i="18" s="1"/>
  <c r="B84" i="18" s="1"/>
  <c r="AL81" i="18"/>
  <c r="AG81" i="18"/>
  <c r="AM81" i="18" s="1"/>
  <c r="AN81" i="18" s="1"/>
  <c r="A81" i="18"/>
  <c r="AL80" i="18"/>
  <c r="AG80" i="18"/>
  <c r="AM80" i="18" s="1"/>
  <c r="AN80" i="18" s="1"/>
  <c r="A80" i="18"/>
  <c r="AL79" i="18"/>
  <c r="AG79" i="18"/>
  <c r="AM79" i="18" s="1"/>
  <c r="AN79" i="18" s="1"/>
  <c r="C79" i="18"/>
  <c r="C80" i="18" s="1"/>
  <c r="C81" i="18" s="1"/>
  <c r="B79" i="18"/>
  <c r="B80" i="18" s="1"/>
  <c r="B81" i="18" s="1"/>
  <c r="AL78" i="18"/>
  <c r="AG78" i="18"/>
  <c r="AM78" i="18" s="1"/>
  <c r="AN78" i="18" s="1"/>
  <c r="C78" i="18"/>
  <c r="B78" i="18"/>
  <c r="A77" i="18"/>
  <c r="A76" i="18"/>
  <c r="A75" i="18"/>
  <c r="A74" i="18"/>
  <c r="C73" i="18"/>
  <c r="C74" i="18" s="1"/>
  <c r="C75" i="18" s="1"/>
  <c r="C76" i="18" s="1"/>
  <c r="C77" i="18" s="1"/>
  <c r="A73" i="18"/>
  <c r="C72" i="18"/>
  <c r="A71" i="18"/>
  <c r="A70" i="18"/>
  <c r="C69" i="18"/>
  <c r="C70" i="18" s="1"/>
  <c r="C71" i="18" s="1"/>
  <c r="A68" i="18"/>
  <c r="A67" i="18"/>
  <c r="C66" i="18"/>
  <c r="C67" i="18" s="1"/>
  <c r="C68" i="18" s="1"/>
  <c r="A65" i="18"/>
  <c r="A64" i="18"/>
  <c r="A63" i="18"/>
  <c r="C62" i="18"/>
  <c r="C63" i="18" s="1"/>
  <c r="C64" i="18" s="1"/>
  <c r="C65" i="18" s="1"/>
  <c r="AL61" i="18"/>
  <c r="AG61" i="18"/>
  <c r="AM61" i="18" s="1"/>
  <c r="AN61" i="18" s="1"/>
  <c r="A61" i="18"/>
  <c r="AL60" i="18"/>
  <c r="AG60" i="18"/>
  <c r="AM60" i="18" s="1"/>
  <c r="AN60" i="18" s="1"/>
  <c r="A60" i="18"/>
  <c r="AL59" i="18"/>
  <c r="AG59" i="18"/>
  <c r="AM59" i="18" s="1"/>
  <c r="AN59" i="18" s="1"/>
  <c r="A59" i="18"/>
  <c r="AL58" i="18"/>
  <c r="AG58" i="18"/>
  <c r="AM58" i="18" s="1"/>
  <c r="AN58" i="18" s="1"/>
  <c r="A58" i="18"/>
  <c r="AM57" i="18"/>
  <c r="AN57" i="18" s="1"/>
  <c r="AL57" i="18"/>
  <c r="AG57" i="18"/>
  <c r="A57" i="18"/>
  <c r="AL56" i="18"/>
  <c r="AG56" i="18"/>
  <c r="AM56" i="18" s="1"/>
  <c r="AN56" i="18" s="1"/>
  <c r="A56" i="18"/>
  <c r="AL55" i="18"/>
  <c r="AG55" i="18"/>
  <c r="A55" i="18"/>
  <c r="AM54" i="18"/>
  <c r="AN54" i="18" s="1"/>
  <c r="AL54" i="18"/>
  <c r="AG54" i="18"/>
  <c r="C54" i="18"/>
  <c r="C55" i="18" s="1"/>
  <c r="C56" i="18" s="1"/>
  <c r="C57" i="18" s="1"/>
  <c r="C58" i="18" s="1"/>
  <c r="C59" i="18" s="1"/>
  <c r="C60" i="18" s="1"/>
  <c r="C61" i="18" s="1"/>
  <c r="B54" i="18"/>
  <c r="B56" i="18" s="1"/>
  <c r="B57" i="18" s="1"/>
  <c r="B58" i="18" s="1"/>
  <c r="B59" i="18" s="1"/>
  <c r="B60" i="18" s="1"/>
  <c r="B61" i="18" s="1"/>
  <c r="AM53" i="18"/>
  <c r="AN53" i="18" s="1"/>
  <c r="AL53" i="18"/>
  <c r="AG53" i="18"/>
  <c r="A53" i="18"/>
  <c r="AL52" i="18"/>
  <c r="AG52" i="18"/>
  <c r="AM52" i="18" s="1"/>
  <c r="AN52" i="18" s="1"/>
  <c r="C52" i="18"/>
  <c r="C53" i="18" s="1"/>
  <c r="A52" i="18"/>
  <c r="AL51" i="18"/>
  <c r="AG51" i="18"/>
  <c r="AM51" i="18" s="1"/>
  <c r="AN51" i="18" s="1"/>
  <c r="C51" i="18"/>
  <c r="B51" i="18"/>
  <c r="B52" i="18" s="1"/>
  <c r="B53" i="18" s="1"/>
  <c r="AL50" i="18"/>
  <c r="AG50" i="18"/>
  <c r="AM50" i="18" s="1"/>
  <c r="AN50" i="18" s="1"/>
  <c r="A50" i="18"/>
  <c r="AL49" i="18"/>
  <c r="AG49" i="18"/>
  <c r="AM49" i="18" s="1"/>
  <c r="AN49" i="18" s="1"/>
  <c r="C49" i="18"/>
  <c r="C50" i="18" s="1"/>
  <c r="B49" i="18"/>
  <c r="B50" i="18" s="1"/>
  <c r="AL48" i="18"/>
  <c r="AG48" i="18"/>
  <c r="AM48" i="18" s="1"/>
  <c r="AN48" i="18" s="1"/>
  <c r="B48" i="18"/>
  <c r="AM47" i="18"/>
  <c r="AN47" i="18" s="1"/>
  <c r="AL47" i="18"/>
  <c r="AG47" i="18"/>
  <c r="A47" i="18"/>
  <c r="AL46" i="18"/>
  <c r="AG46" i="18"/>
  <c r="AM46" i="18" s="1"/>
  <c r="AN46" i="18" s="1"/>
  <c r="A46" i="18"/>
  <c r="AL45" i="18"/>
  <c r="AG45" i="18"/>
  <c r="AM45" i="18" s="1"/>
  <c r="AN45" i="18" s="1"/>
  <c r="A45" i="18"/>
  <c r="AL44" i="18"/>
  <c r="AG44" i="18"/>
  <c r="AM44" i="18" s="1"/>
  <c r="AN44" i="18" s="1"/>
  <c r="C44" i="18"/>
  <c r="C45" i="18" s="1"/>
  <c r="C46" i="18" s="1"/>
  <c r="B44" i="18"/>
  <c r="B45" i="18" s="1"/>
  <c r="B46" i="18" s="1"/>
  <c r="B47" i="18" s="1"/>
  <c r="AM43" i="18"/>
  <c r="AN43" i="18" s="1"/>
  <c r="AL43" i="18"/>
  <c r="AG43" i="18"/>
  <c r="A43" i="18"/>
  <c r="AL42" i="18"/>
  <c r="AG42" i="18"/>
  <c r="AM42" i="18" s="1"/>
  <c r="AN42" i="18" s="1"/>
  <c r="A42" i="18"/>
  <c r="AL41" i="18"/>
  <c r="AG41" i="18"/>
  <c r="AM41" i="18" s="1"/>
  <c r="AN41" i="18" s="1"/>
  <c r="B41" i="18"/>
  <c r="B42" i="18" s="1"/>
  <c r="B43" i="18" s="1"/>
  <c r="A41" i="18"/>
  <c r="AL40" i="18"/>
  <c r="AG40" i="18"/>
  <c r="AM40" i="18" s="1"/>
  <c r="AN40" i="18" s="1"/>
  <c r="C40" i="18"/>
  <c r="C41" i="18" s="1"/>
  <c r="C42" i="18" s="1"/>
  <c r="C43" i="18" s="1"/>
  <c r="B40" i="18"/>
  <c r="AL39" i="18"/>
  <c r="AG39" i="18"/>
  <c r="AM39" i="18" s="1"/>
  <c r="AN39" i="18" s="1"/>
  <c r="A39" i="18"/>
  <c r="AL38" i="18"/>
  <c r="AG38" i="18"/>
  <c r="AM38" i="18" s="1"/>
  <c r="AN38" i="18" s="1"/>
  <c r="A38" i="18"/>
  <c r="AM37" i="18"/>
  <c r="AN37" i="18" s="1"/>
  <c r="AL37" i="18"/>
  <c r="AG37" i="18"/>
  <c r="C37" i="18"/>
  <c r="C38" i="18" s="1"/>
  <c r="C39" i="18" s="1"/>
  <c r="B37" i="18"/>
  <c r="B38" i="18" s="1"/>
  <c r="B39" i="18" s="1"/>
  <c r="A36" i="18"/>
  <c r="A35" i="18"/>
  <c r="A34" i="18"/>
  <c r="AM32" i="18"/>
  <c r="AN32" i="18" s="1"/>
  <c r="AL32" i="18"/>
  <c r="AG32" i="18"/>
  <c r="A32" i="18"/>
  <c r="AL31" i="18"/>
  <c r="AG31" i="18"/>
  <c r="AM31" i="18" s="1"/>
  <c r="AN31" i="18" s="1"/>
  <c r="C31" i="18"/>
  <c r="C32" i="18" s="1"/>
  <c r="B31" i="18"/>
  <c r="B32" i="18" s="1"/>
  <c r="AG30" i="18"/>
  <c r="AM30" i="18" s="1"/>
  <c r="AN30" i="18" s="1"/>
  <c r="A29" i="18"/>
  <c r="AL28" i="18"/>
  <c r="AG28" i="18"/>
  <c r="AM28" i="18" s="1"/>
  <c r="AN28" i="18" s="1"/>
  <c r="A28" i="18"/>
  <c r="AL27" i="18"/>
  <c r="AG27" i="18"/>
  <c r="AM27" i="18" s="1"/>
  <c r="AN27" i="18" s="1"/>
  <c r="C27" i="18"/>
  <c r="C28" i="18" s="1"/>
  <c r="C29" i="18" s="1"/>
  <c r="A27" i="18"/>
  <c r="AM26" i="18"/>
  <c r="AN26" i="18" s="1"/>
  <c r="AL26" i="18"/>
  <c r="AG26" i="18"/>
  <c r="C26" i="18"/>
  <c r="B26" i="18"/>
  <c r="B27" i="18" s="1"/>
  <c r="B28" i="18" s="1"/>
  <c r="B29" i="18" s="1"/>
  <c r="AL25" i="18"/>
  <c r="AG25" i="18"/>
  <c r="AM25" i="18" s="1"/>
  <c r="AN25" i="18" s="1"/>
  <c r="C25" i="18"/>
  <c r="A25" i="18"/>
  <c r="AL24" i="18"/>
  <c r="AG24" i="18"/>
  <c r="AM24" i="18" s="1"/>
  <c r="AN24" i="18" s="1"/>
  <c r="C24" i="18"/>
  <c r="B24" i="18"/>
  <c r="B25" i="18" s="1"/>
  <c r="AL23" i="18"/>
  <c r="AG23" i="18"/>
  <c r="AM23" i="18" s="1"/>
  <c r="AN23" i="18" s="1"/>
  <c r="A23" i="18"/>
  <c r="AL22" i="18"/>
  <c r="AG22" i="18"/>
  <c r="AM22" i="18" s="1"/>
  <c r="AN22" i="18" s="1"/>
  <c r="A22" i="18"/>
  <c r="AL21" i="18"/>
  <c r="AG21" i="18"/>
  <c r="AM21" i="18" s="1"/>
  <c r="AN21" i="18" s="1"/>
  <c r="C21" i="18"/>
  <c r="C22" i="18" s="1"/>
  <c r="C23" i="18" s="1"/>
  <c r="B21" i="18"/>
  <c r="B22" i="18" s="1"/>
  <c r="B23" i="18" s="1"/>
  <c r="AL20" i="18"/>
  <c r="AG20" i="18"/>
  <c r="AM19" i="18"/>
  <c r="AN19" i="18" s="1"/>
  <c r="AL19" i="18"/>
  <c r="AG19" i="18"/>
  <c r="A19" i="18"/>
  <c r="AL18" i="18"/>
  <c r="AG18" i="18"/>
  <c r="AM18" i="18" s="1"/>
  <c r="AN18" i="18" s="1"/>
  <c r="A18" i="18"/>
  <c r="AL17" i="18"/>
  <c r="AG17" i="18"/>
  <c r="AM17" i="18" s="1"/>
  <c r="AN17" i="18" s="1"/>
  <c r="B17" i="18"/>
  <c r="B18" i="18" s="1"/>
  <c r="B19" i="18" s="1"/>
  <c r="AL16" i="18"/>
  <c r="AG16" i="18"/>
  <c r="AM16" i="18" s="1"/>
  <c r="AN16" i="18" s="1"/>
  <c r="C16" i="18"/>
  <c r="C17" i="18" s="1"/>
  <c r="C18" i="18" s="1"/>
  <c r="C19" i="18" s="1"/>
  <c r="AL15" i="18"/>
  <c r="AG15" i="18"/>
  <c r="AM15" i="18" s="1"/>
  <c r="AN15" i="18" s="1"/>
  <c r="AM14" i="18"/>
  <c r="AN14" i="18" s="1"/>
  <c r="AL14" i="18"/>
  <c r="AG14" i="18"/>
  <c r="AL13" i="18"/>
  <c r="AG13" i="18"/>
  <c r="AM13" i="18" s="1"/>
  <c r="AN13" i="18" s="1"/>
  <c r="AL12" i="18"/>
  <c r="AG12" i="18"/>
  <c r="AM12" i="18" s="1"/>
  <c r="AN12" i="18" s="1"/>
  <c r="C12" i="18"/>
  <c r="C13" i="18" s="1"/>
  <c r="C14" i="18" s="1"/>
  <c r="C15" i="18" s="1"/>
  <c r="AL11" i="18"/>
  <c r="AG11" i="18"/>
  <c r="AM11" i="18" s="1"/>
  <c r="AN11" i="18" s="1"/>
  <c r="C11" i="18"/>
  <c r="B11" i="18"/>
  <c r="B12" i="18" s="1"/>
  <c r="B13" i="18" s="1"/>
  <c r="B14" i="18" s="1"/>
  <c r="B15" i="18" s="1"/>
  <c r="AL10" i="18"/>
  <c r="AG10" i="18"/>
  <c r="AM10" i="18" s="1"/>
  <c r="AN10" i="18" s="1"/>
  <c r="B10" i="18"/>
  <c r="AL9" i="18"/>
  <c r="AG9" i="18"/>
  <c r="AM9" i="18" s="1"/>
  <c r="AN9" i="18" s="1"/>
  <c r="C9" i="18"/>
  <c r="C10" i="18" s="1"/>
  <c r="A9" i="18"/>
  <c r="A324" i="17"/>
  <c r="A323" i="17"/>
  <c r="A322" i="17"/>
  <c r="AM321" i="17"/>
  <c r="AN321" i="17" s="1"/>
  <c r="AL321" i="17"/>
  <c r="A321" i="17"/>
  <c r="A320" i="17"/>
  <c r="A319" i="17"/>
  <c r="AG318" i="17"/>
  <c r="A318" i="17"/>
  <c r="AM317" i="17"/>
  <c r="AN317" i="17" s="1"/>
  <c r="AL317" i="17"/>
  <c r="A317" i="17"/>
  <c r="AL316" i="17"/>
  <c r="AG316" i="17"/>
  <c r="AM316" i="17" s="1"/>
  <c r="AN316" i="17" s="1"/>
  <c r="A316" i="17"/>
  <c r="AL315" i="17"/>
  <c r="AG315" i="17"/>
  <c r="AM315" i="17" s="1"/>
  <c r="AN315" i="17" s="1"/>
  <c r="A315" i="17"/>
  <c r="AL314" i="17"/>
  <c r="AG314" i="17"/>
  <c r="AM314" i="17" s="1"/>
  <c r="AN314" i="17" s="1"/>
  <c r="C314" i="17"/>
  <c r="C315" i="17" s="1"/>
  <c r="C316" i="17" s="1"/>
  <c r="C317" i="17" s="1"/>
  <c r="B314" i="17"/>
  <c r="B315" i="17" s="1"/>
  <c r="B316" i="17" s="1"/>
  <c r="B317" i="17" s="1"/>
  <c r="A314" i="17"/>
  <c r="AM313" i="17"/>
  <c r="AN313" i="17" s="1"/>
  <c r="AL313" i="17"/>
  <c r="C313" i="17"/>
  <c r="A313" i="17"/>
  <c r="AL312" i="17"/>
  <c r="AG312" i="17"/>
  <c r="AM312" i="17" s="1"/>
  <c r="AN312" i="17" s="1"/>
  <c r="C312" i="17"/>
  <c r="B312" i="17"/>
  <c r="B313" i="17" s="1"/>
  <c r="A312" i="17"/>
  <c r="AL311" i="17"/>
  <c r="AG311" i="17"/>
  <c r="AM311" i="17" s="1"/>
  <c r="AN311" i="17" s="1"/>
  <c r="A311" i="17"/>
  <c r="AL310" i="17"/>
  <c r="AG310" i="17"/>
  <c r="AM310" i="17" s="1"/>
  <c r="AN310" i="17" s="1"/>
  <c r="A310" i="17"/>
  <c r="AL309" i="17"/>
  <c r="AG309" i="17"/>
  <c r="AM309" i="17" s="1"/>
  <c r="AN309" i="17" s="1"/>
  <c r="C309" i="17"/>
  <c r="C310" i="17" s="1"/>
  <c r="C311" i="17" s="1"/>
  <c r="B309" i="17"/>
  <c r="B310" i="17" s="1"/>
  <c r="B311" i="17" s="1"/>
  <c r="A309" i="17"/>
  <c r="AL308" i="17"/>
  <c r="AG308" i="17"/>
  <c r="AM308" i="17" s="1"/>
  <c r="AN308" i="17" s="1"/>
  <c r="A308" i="17"/>
  <c r="AL307" i="17"/>
  <c r="AG307" i="17"/>
  <c r="AM307" i="17" s="1"/>
  <c r="AN307" i="17" s="1"/>
  <c r="C307" i="17"/>
  <c r="C308" i="17" s="1"/>
  <c r="B307" i="17"/>
  <c r="B308" i="17" s="1"/>
  <c r="A307" i="17"/>
  <c r="AL306" i="17"/>
  <c r="AG306" i="17"/>
  <c r="AM306" i="17" s="1"/>
  <c r="AN306" i="17" s="1"/>
  <c r="C306" i="17"/>
  <c r="B306" i="17"/>
  <c r="A306" i="17"/>
  <c r="AL305" i="17"/>
  <c r="AG305" i="17"/>
  <c r="AM305" i="17" s="1"/>
  <c r="AN305" i="17" s="1"/>
  <c r="A305" i="17"/>
  <c r="AL304" i="17"/>
  <c r="AG304" i="17"/>
  <c r="AM304" i="17" s="1"/>
  <c r="AN304" i="17" s="1"/>
  <c r="A304" i="17"/>
  <c r="AL303" i="17"/>
  <c r="AG303" i="17"/>
  <c r="AM303" i="17" s="1"/>
  <c r="AN303" i="17" s="1"/>
  <c r="A303" i="17"/>
  <c r="AL302" i="17"/>
  <c r="AG302" i="17"/>
  <c r="AM302" i="17" s="1"/>
  <c r="AN302" i="17" s="1"/>
  <c r="A302" i="17"/>
  <c r="AM301" i="17"/>
  <c r="AN301" i="17" s="1"/>
  <c r="AL301" i="17"/>
  <c r="AG301" i="17"/>
  <c r="A301" i="17"/>
  <c r="AL300" i="17"/>
  <c r="AG300" i="17"/>
  <c r="AM300" i="17" s="1"/>
  <c r="AN300" i="17" s="1"/>
  <c r="C300" i="17"/>
  <c r="C301" i="17" s="1"/>
  <c r="C302" i="17" s="1"/>
  <c r="C303" i="17" s="1"/>
  <c r="C304" i="17" s="1"/>
  <c r="C305" i="17" s="1"/>
  <c r="B300" i="17"/>
  <c r="B301" i="17" s="1"/>
  <c r="B302" i="17" s="1"/>
  <c r="B303" i="17" s="1"/>
  <c r="B304" i="17" s="1"/>
  <c r="A300" i="17"/>
  <c r="AL299" i="17"/>
  <c r="AG299" i="17"/>
  <c r="AM299" i="17" s="1"/>
  <c r="AN299" i="17" s="1"/>
  <c r="C299" i="17"/>
  <c r="B299" i="17"/>
  <c r="A299" i="17"/>
  <c r="AL298" i="17"/>
  <c r="AG298" i="17"/>
  <c r="AM298" i="17" s="1"/>
  <c r="AN298" i="17" s="1"/>
  <c r="B298" i="17"/>
  <c r="A298" i="17"/>
  <c r="AL297" i="17"/>
  <c r="AG297" i="17"/>
  <c r="AM297" i="17" s="1"/>
  <c r="AN297" i="17" s="1"/>
  <c r="C297" i="17"/>
  <c r="C298" i="17" s="1"/>
  <c r="B297" i="17"/>
  <c r="A297" i="17"/>
  <c r="AL296" i="17"/>
  <c r="AG296" i="17"/>
  <c r="AM296" i="17" s="1"/>
  <c r="AN296" i="17" s="1"/>
  <c r="A296" i="17"/>
  <c r="AL295" i="17"/>
  <c r="AG295" i="17"/>
  <c r="AM295" i="17" s="1"/>
  <c r="AN295" i="17" s="1"/>
  <c r="C295" i="17"/>
  <c r="C296" i="17" s="1"/>
  <c r="B295" i="17"/>
  <c r="B296" i="17" s="1"/>
  <c r="A295" i="17"/>
  <c r="AL294" i="17"/>
  <c r="AG294" i="17"/>
  <c r="AM294" i="17" s="1"/>
  <c r="AN294" i="17" s="1"/>
  <c r="A294" i="17"/>
  <c r="AL293" i="17"/>
  <c r="AG293" i="17"/>
  <c r="AM293" i="17" s="1"/>
  <c r="AN293" i="17" s="1"/>
  <c r="A293" i="17"/>
  <c r="AL292" i="17"/>
  <c r="AG292" i="17"/>
  <c r="AM292" i="17" s="1"/>
  <c r="AN292" i="17" s="1"/>
  <c r="C292" i="17"/>
  <c r="C293" i="17" s="1"/>
  <c r="C294" i="17" s="1"/>
  <c r="B292" i="17"/>
  <c r="B293" i="17" s="1"/>
  <c r="B294" i="17" s="1"/>
  <c r="A292" i="17"/>
  <c r="AL291" i="17"/>
  <c r="AG291" i="17"/>
  <c r="AM291" i="17" s="1"/>
  <c r="AN291" i="17" s="1"/>
  <c r="A291" i="17"/>
  <c r="AL290" i="17"/>
  <c r="AG290" i="17"/>
  <c r="AM290" i="17" s="1"/>
  <c r="AN290" i="17" s="1"/>
  <c r="C290" i="17"/>
  <c r="C291" i="17" s="1"/>
  <c r="B290" i="17"/>
  <c r="A290" i="17"/>
  <c r="AL289" i="17"/>
  <c r="AG289" i="17"/>
  <c r="AM289" i="17" s="1"/>
  <c r="AN289" i="17" s="1"/>
  <c r="B289" i="17"/>
  <c r="A289" i="17"/>
  <c r="AS288" i="17"/>
  <c r="AL288" i="17"/>
  <c r="AG288" i="17"/>
  <c r="AM288" i="17" s="1"/>
  <c r="AN288" i="17" s="1"/>
  <c r="B288" i="17"/>
  <c r="A288" i="17"/>
  <c r="AM287" i="17"/>
  <c r="AN287" i="17" s="1"/>
  <c r="AL287" i="17"/>
  <c r="AG287" i="17"/>
  <c r="A287" i="17"/>
  <c r="AL286" i="17"/>
  <c r="AG286" i="17"/>
  <c r="AM286" i="17" s="1"/>
  <c r="AN286" i="17" s="1"/>
  <c r="A286" i="17"/>
  <c r="AL285" i="17"/>
  <c r="AG285" i="17"/>
  <c r="AM285" i="17" s="1"/>
  <c r="AN285" i="17" s="1"/>
  <c r="C285" i="17"/>
  <c r="C286" i="17" s="1"/>
  <c r="C287" i="17" s="1"/>
  <c r="B285" i="17"/>
  <c r="B286" i="17" s="1"/>
  <c r="B287" i="17" s="1"/>
  <c r="A285" i="17"/>
  <c r="AM284" i="17"/>
  <c r="AN284" i="17" s="1"/>
  <c r="AL284" i="17"/>
  <c r="AG284" i="17"/>
  <c r="B284" i="17"/>
  <c r="A284" i="17"/>
  <c r="AL283" i="17"/>
  <c r="AG283" i="17"/>
  <c r="AM283" i="17" s="1"/>
  <c r="AN283" i="17" s="1"/>
  <c r="C283" i="17"/>
  <c r="C284" i="17" s="1"/>
  <c r="B283" i="17"/>
  <c r="A283" i="17"/>
  <c r="AL282" i="17"/>
  <c r="AG282" i="17"/>
  <c r="AM282" i="17" s="1"/>
  <c r="AN282" i="17" s="1"/>
  <c r="C282" i="17"/>
  <c r="B282" i="17"/>
  <c r="A282" i="17"/>
  <c r="AL281" i="17"/>
  <c r="AG281" i="17"/>
  <c r="AM281" i="17" s="1"/>
  <c r="AN281" i="17" s="1"/>
  <c r="A281" i="17"/>
  <c r="AL280" i="17"/>
  <c r="AG280" i="17"/>
  <c r="AM280" i="17" s="1"/>
  <c r="AN280" i="17" s="1"/>
  <c r="A280" i="17"/>
  <c r="AL279" i="17"/>
  <c r="AG279" i="17"/>
  <c r="AM279" i="17" s="1"/>
  <c r="AN279" i="17" s="1"/>
  <c r="A279" i="17"/>
  <c r="AL278" i="17"/>
  <c r="AG278" i="17"/>
  <c r="AM278" i="17" s="1"/>
  <c r="AN278" i="17" s="1"/>
  <c r="A278" i="17"/>
  <c r="AM277" i="17"/>
  <c r="AN277" i="17" s="1"/>
  <c r="AL277" i="17"/>
  <c r="AG277" i="17"/>
  <c r="C277" i="17"/>
  <c r="C278" i="17" s="1"/>
  <c r="C279" i="17" s="1"/>
  <c r="B277" i="17"/>
  <c r="A277" i="17"/>
  <c r="AG276" i="17"/>
  <c r="C276" i="17"/>
  <c r="B276" i="17"/>
  <c r="A276" i="17"/>
  <c r="A275" i="17"/>
  <c r="A274" i="17"/>
  <c r="A273" i="17"/>
  <c r="AG272" i="17"/>
  <c r="A272" i="17"/>
  <c r="AG271" i="17"/>
  <c r="A271" i="17"/>
  <c r="AG270" i="17"/>
  <c r="C270" i="17"/>
  <c r="C271" i="17" s="1"/>
  <c r="C272" i="17" s="1"/>
  <c r="C273" i="17" s="1"/>
  <c r="C274" i="17" s="1"/>
  <c r="B270" i="17"/>
  <c r="B271" i="17" s="1"/>
  <c r="B272" i="17" s="1"/>
  <c r="B273" i="17" s="1"/>
  <c r="A270" i="17"/>
  <c r="A269" i="17"/>
  <c r="AG268" i="17"/>
  <c r="A268" i="17"/>
  <c r="AG267" i="17"/>
  <c r="C267" i="17"/>
  <c r="C268" i="17" s="1"/>
  <c r="C269" i="17" s="1"/>
  <c r="B267" i="17"/>
  <c r="B268" i="17" s="1"/>
  <c r="B269" i="17" s="1"/>
  <c r="A267" i="17"/>
  <c r="C266" i="17"/>
  <c r="A266" i="17"/>
  <c r="AG265" i="17"/>
  <c r="A265" i="17"/>
  <c r="AG264" i="17"/>
  <c r="A264" i="17"/>
  <c r="AG263" i="17"/>
  <c r="C263" i="17"/>
  <c r="C264" i="17" s="1"/>
  <c r="B263" i="17"/>
  <c r="B264" i="17" s="1"/>
  <c r="A263" i="17"/>
  <c r="AL262" i="17"/>
  <c r="AG262" i="17"/>
  <c r="AM262" i="17" s="1"/>
  <c r="AN262" i="17" s="1"/>
  <c r="A262" i="17"/>
  <c r="AL261" i="17"/>
  <c r="AG261" i="17"/>
  <c r="AM261" i="17" s="1"/>
  <c r="AN261" i="17" s="1"/>
  <c r="A261" i="17"/>
  <c r="AL260" i="17"/>
  <c r="AG260" i="17"/>
  <c r="AM260" i="17" s="1"/>
  <c r="AN260" i="17" s="1"/>
  <c r="C260" i="17"/>
  <c r="C261" i="17" s="1"/>
  <c r="C262" i="17" s="1"/>
  <c r="B260" i="17"/>
  <c r="B261" i="17" s="1"/>
  <c r="B262" i="17" s="1"/>
  <c r="A260" i="17"/>
  <c r="C259" i="17"/>
  <c r="B259" i="17"/>
  <c r="C258" i="17"/>
  <c r="B258" i="17"/>
  <c r="C257" i="17"/>
  <c r="B257" i="17"/>
  <c r="AM256" i="17"/>
  <c r="AN256" i="17" s="1"/>
  <c r="AL256" i="17"/>
  <c r="B256" i="17"/>
  <c r="AM255" i="17"/>
  <c r="AN255" i="17" s="1"/>
  <c r="AL255" i="17"/>
  <c r="B255" i="17"/>
  <c r="AM254" i="17"/>
  <c r="AN254" i="17" s="1"/>
  <c r="A254" i="17"/>
  <c r="AM253" i="17"/>
  <c r="AN253" i="17" s="1"/>
  <c r="AL253" i="17"/>
  <c r="A253" i="17"/>
  <c r="AN252" i="17"/>
  <c r="AM252" i="17"/>
  <c r="AL252" i="17"/>
  <c r="B252" i="17"/>
  <c r="B253" i="17" s="1"/>
  <c r="B254" i="17" s="1"/>
  <c r="AM251" i="17"/>
  <c r="AN251" i="17" s="1"/>
  <c r="AL251" i="17"/>
  <c r="A251" i="17"/>
  <c r="AM250" i="17"/>
  <c r="AN250" i="17" s="1"/>
  <c r="AL250" i="17"/>
  <c r="B250" i="17"/>
  <c r="B251" i="17" s="1"/>
  <c r="AM249" i="17"/>
  <c r="AN249" i="17" s="1"/>
  <c r="AL249" i="17"/>
  <c r="A249" i="17"/>
  <c r="AM248" i="17"/>
  <c r="AN248" i="17" s="1"/>
  <c r="AL248" i="17"/>
  <c r="B248" i="17"/>
  <c r="B249" i="17" s="1"/>
  <c r="AM247" i="17"/>
  <c r="AN247" i="17" s="1"/>
  <c r="AL247" i="17"/>
  <c r="B247" i="17"/>
  <c r="A246" i="17"/>
  <c r="C245" i="17"/>
  <c r="A244" i="17"/>
  <c r="A243" i="17"/>
  <c r="A242" i="17"/>
  <c r="A241" i="17"/>
  <c r="A240" i="17"/>
  <c r="C239" i="17"/>
  <c r="A238" i="17"/>
  <c r="AL237" i="17"/>
  <c r="AG237" i="17"/>
  <c r="AM237" i="17" s="1"/>
  <c r="AN237" i="17" s="1"/>
  <c r="A237" i="17"/>
  <c r="AM236" i="17"/>
  <c r="AN236" i="17" s="1"/>
  <c r="AL236" i="17"/>
  <c r="AG236" i="17"/>
  <c r="A236" i="17"/>
  <c r="AL235" i="17"/>
  <c r="AG235" i="17"/>
  <c r="AM235" i="17" s="1"/>
  <c r="AN235" i="17" s="1"/>
  <c r="B235" i="17"/>
  <c r="B236" i="17" s="1"/>
  <c r="B237" i="17" s="1"/>
  <c r="AM234" i="17"/>
  <c r="AN234" i="17" s="1"/>
  <c r="AL234" i="17"/>
  <c r="A234" i="17"/>
  <c r="AM233" i="17"/>
  <c r="AN233" i="17" s="1"/>
  <c r="AL233" i="17"/>
  <c r="A233" i="17"/>
  <c r="AL232" i="17"/>
  <c r="AG232" i="17"/>
  <c r="AM232" i="17" s="1"/>
  <c r="AN232" i="17" s="1"/>
  <c r="B232" i="17"/>
  <c r="AM231" i="17"/>
  <c r="AN231" i="17" s="1"/>
  <c r="AL231" i="17"/>
  <c r="A231" i="17"/>
  <c r="AM230" i="17"/>
  <c r="AN230" i="17" s="1"/>
  <c r="AL230" i="17"/>
  <c r="B230" i="17"/>
  <c r="B231" i="17" s="1"/>
  <c r="AL229" i="17"/>
  <c r="AG229" i="17"/>
  <c r="AM229" i="17" s="1"/>
  <c r="AN229" i="17" s="1"/>
  <c r="A229" i="17"/>
  <c r="AL228" i="17"/>
  <c r="AG228" i="17"/>
  <c r="AM228" i="17" s="1"/>
  <c r="AN228" i="17" s="1"/>
  <c r="A228" i="17"/>
  <c r="AL227" i="17"/>
  <c r="AG227" i="17"/>
  <c r="AM227" i="17" s="1"/>
  <c r="AN227" i="17" s="1"/>
  <c r="A227" i="17"/>
  <c r="AL226" i="17"/>
  <c r="AG226" i="17"/>
  <c r="AM226" i="17" s="1"/>
  <c r="AN226" i="17" s="1"/>
  <c r="A226" i="17"/>
  <c r="AL225" i="17"/>
  <c r="AG225" i="17"/>
  <c r="AM225" i="17" s="1"/>
  <c r="AN225" i="17" s="1"/>
  <c r="A225" i="17"/>
  <c r="AL224" i="17"/>
  <c r="AG224" i="17"/>
  <c r="AM224" i="17" s="1"/>
  <c r="AN224" i="17" s="1"/>
  <c r="B224" i="17"/>
  <c r="B225" i="17" s="1"/>
  <c r="B226" i="17" s="1"/>
  <c r="B227" i="17" s="1"/>
  <c r="B228" i="17" s="1"/>
  <c r="B229" i="17" s="1"/>
  <c r="AL223" i="17"/>
  <c r="AG223" i="17"/>
  <c r="AM223" i="17" s="1"/>
  <c r="AN223" i="17" s="1"/>
  <c r="A223" i="17"/>
  <c r="AL222" i="17"/>
  <c r="AG222" i="17"/>
  <c r="AM222" i="17" s="1"/>
  <c r="AN222" i="17" s="1"/>
  <c r="A222" i="17"/>
  <c r="AL221" i="17"/>
  <c r="AG221" i="17"/>
  <c r="AM221" i="17" s="1"/>
  <c r="AN221" i="17" s="1"/>
  <c r="A221" i="17"/>
  <c r="AL220" i="17"/>
  <c r="AG220" i="17"/>
  <c r="AM220" i="17" s="1"/>
  <c r="AN220" i="17" s="1"/>
  <c r="B220" i="17"/>
  <c r="B221" i="17" s="1"/>
  <c r="B222" i="17" s="1"/>
  <c r="B223" i="17" s="1"/>
  <c r="AL219" i="17"/>
  <c r="AG219" i="17"/>
  <c r="AM219" i="17" s="1"/>
  <c r="AN219" i="17" s="1"/>
  <c r="A219" i="17"/>
  <c r="AL218" i="17"/>
  <c r="AG218" i="17"/>
  <c r="AM218" i="17" s="1"/>
  <c r="AN218" i="17" s="1"/>
  <c r="B218" i="17"/>
  <c r="B219" i="17" s="1"/>
  <c r="AL217" i="17"/>
  <c r="AG217" i="17"/>
  <c r="AM217" i="17" s="1"/>
  <c r="AN217" i="17" s="1"/>
  <c r="C217" i="17"/>
  <c r="B217" i="17"/>
  <c r="A216" i="17"/>
  <c r="A215" i="17"/>
  <c r="A214" i="17"/>
  <c r="A213" i="17"/>
  <c r="A212" i="17"/>
  <c r="A211" i="17"/>
  <c r="A210" i="17"/>
  <c r="C207" i="17"/>
  <c r="A207" i="17"/>
  <c r="AL206" i="17"/>
  <c r="AL205" i="17"/>
  <c r="AG205" i="17"/>
  <c r="AM205" i="17" s="1"/>
  <c r="AN205" i="17" s="1"/>
  <c r="A205" i="17"/>
  <c r="AL204" i="17"/>
  <c r="AG204" i="17"/>
  <c r="AM204" i="17" s="1"/>
  <c r="AN204" i="17" s="1"/>
  <c r="A204" i="17"/>
  <c r="AL203" i="17"/>
  <c r="AG203" i="17"/>
  <c r="AM203" i="17" s="1"/>
  <c r="AN203" i="17" s="1"/>
  <c r="A203" i="17"/>
  <c r="AL202" i="17"/>
  <c r="AG202" i="17"/>
  <c r="AM202" i="17" s="1"/>
  <c r="AN202" i="17" s="1"/>
  <c r="A202" i="17"/>
  <c r="AL201" i="17"/>
  <c r="AG201" i="17"/>
  <c r="AM201" i="17" s="1"/>
  <c r="AN201" i="17" s="1"/>
  <c r="C201" i="17"/>
  <c r="C202" i="17" s="1"/>
  <c r="C203" i="17" s="1"/>
  <c r="C204" i="17" s="1"/>
  <c r="C205" i="17" s="1"/>
  <c r="B201" i="17"/>
  <c r="B202" i="17" s="1"/>
  <c r="B203" i="17" s="1"/>
  <c r="B204" i="17" s="1"/>
  <c r="B205" i="17" s="1"/>
  <c r="AM200" i="17"/>
  <c r="AN200" i="17" s="1"/>
  <c r="AL200" i="17"/>
  <c r="C200" i="17"/>
  <c r="B200" i="17"/>
  <c r="AL199" i="17"/>
  <c r="AG199" i="17"/>
  <c r="AM199" i="17" s="1"/>
  <c r="AN199" i="17" s="1"/>
  <c r="A199" i="17"/>
  <c r="AL198" i="17"/>
  <c r="AG198" i="17"/>
  <c r="AM198" i="17" s="1"/>
  <c r="AN198" i="17" s="1"/>
  <c r="A198" i="17"/>
  <c r="AL197" i="17"/>
  <c r="AG197" i="17"/>
  <c r="AM197" i="17" s="1"/>
  <c r="AN197" i="17" s="1"/>
  <c r="A197" i="17"/>
  <c r="AL196" i="17"/>
  <c r="AG196" i="17"/>
  <c r="AM196" i="17" s="1"/>
  <c r="AN196" i="17" s="1"/>
  <c r="A196" i="17"/>
  <c r="AL195" i="17"/>
  <c r="AG195" i="17"/>
  <c r="AM195" i="17" s="1"/>
  <c r="AN195" i="17" s="1"/>
  <c r="A195" i="17"/>
  <c r="AL194" i="17"/>
  <c r="AG194" i="17"/>
  <c r="AM194" i="17" s="1"/>
  <c r="AN194" i="17" s="1"/>
  <c r="A194" i="17"/>
  <c r="AL193" i="17"/>
  <c r="AG193" i="17"/>
  <c r="AM193" i="17" s="1"/>
  <c r="AN193" i="17" s="1"/>
  <c r="B193" i="17"/>
  <c r="B194" i="17" s="1"/>
  <c r="B195" i="17" s="1"/>
  <c r="B196" i="17" s="1"/>
  <c r="B197" i="17" s="1"/>
  <c r="B198" i="17" s="1"/>
  <c r="B199" i="17" s="1"/>
  <c r="A191" i="17"/>
  <c r="AL189" i="17"/>
  <c r="AG189" i="17"/>
  <c r="AM189" i="17" s="1"/>
  <c r="AN189" i="17" s="1"/>
  <c r="A189" i="17"/>
  <c r="AL188" i="17"/>
  <c r="AG188" i="17"/>
  <c r="AM188" i="17" s="1"/>
  <c r="AN188" i="17" s="1"/>
  <c r="A188" i="17"/>
  <c r="AL187" i="17"/>
  <c r="AG187" i="17"/>
  <c r="AM187" i="17" s="1"/>
  <c r="AN187" i="17" s="1"/>
  <c r="A187" i="17"/>
  <c r="AL186" i="17"/>
  <c r="AG186" i="17"/>
  <c r="AM186" i="17" s="1"/>
  <c r="AN186" i="17" s="1"/>
  <c r="C186" i="17"/>
  <c r="C187" i="17" s="1"/>
  <c r="C188" i="17" s="1"/>
  <c r="C189" i="17" s="1"/>
  <c r="B186" i="17"/>
  <c r="B187" i="17" s="1"/>
  <c r="B188" i="17" s="1"/>
  <c r="B189" i="17" s="1"/>
  <c r="AM185" i="17"/>
  <c r="AN185" i="17" s="1"/>
  <c r="AL185" i="17"/>
  <c r="A185" i="17"/>
  <c r="AL184" i="17"/>
  <c r="AG184" i="17"/>
  <c r="AM184" i="17" s="1"/>
  <c r="AN184" i="17" s="1"/>
  <c r="A184" i="17"/>
  <c r="AL183" i="17"/>
  <c r="AG183" i="17"/>
  <c r="AM183" i="17" s="1"/>
  <c r="AN183" i="17" s="1"/>
  <c r="A183" i="17"/>
  <c r="AL182" i="17"/>
  <c r="AG182" i="17"/>
  <c r="AM182" i="17" s="1"/>
  <c r="AN182" i="17" s="1"/>
  <c r="C182" i="17"/>
  <c r="C183" i="17" s="1"/>
  <c r="C184" i="17" s="1"/>
  <c r="C185" i="17" s="1"/>
  <c r="B182" i="17"/>
  <c r="B183" i="17" s="1"/>
  <c r="B184" i="17" s="1"/>
  <c r="B185" i="17" s="1"/>
  <c r="AL181" i="17"/>
  <c r="AG181" i="17"/>
  <c r="AM181" i="17" s="1"/>
  <c r="AN181" i="17" s="1"/>
  <c r="A181" i="17"/>
  <c r="AL180" i="17"/>
  <c r="AG180" i="17"/>
  <c r="AM180" i="17" s="1"/>
  <c r="AN180" i="17" s="1"/>
  <c r="A180" i="17"/>
  <c r="AL179" i="17"/>
  <c r="AG179" i="17"/>
  <c r="AM179" i="17" s="1"/>
  <c r="AN179" i="17" s="1"/>
  <c r="A179" i="17"/>
  <c r="AL178" i="17"/>
  <c r="AG178" i="17"/>
  <c r="AM178" i="17" s="1"/>
  <c r="AN178" i="17" s="1"/>
  <c r="C178" i="17"/>
  <c r="C179" i="17" s="1"/>
  <c r="C180" i="17" s="1"/>
  <c r="C181" i="17" s="1"/>
  <c r="B178" i="17"/>
  <c r="B179" i="17" s="1"/>
  <c r="B180" i="17" s="1"/>
  <c r="B181" i="17" s="1"/>
  <c r="A177" i="17"/>
  <c r="A176" i="17"/>
  <c r="A175" i="17"/>
  <c r="A174" i="17"/>
  <c r="AG173" i="17"/>
  <c r="C173" i="17"/>
  <c r="C174" i="17" s="1"/>
  <c r="C175" i="17" s="1"/>
  <c r="C176" i="17" s="1"/>
  <c r="C177" i="17" s="1"/>
  <c r="AL172" i="17"/>
  <c r="AG172" i="17"/>
  <c r="AM172" i="17" s="1"/>
  <c r="AN172" i="17" s="1"/>
  <c r="A172" i="17"/>
  <c r="AL171" i="17"/>
  <c r="AG171" i="17"/>
  <c r="AM171" i="17" s="1"/>
  <c r="AN171" i="17" s="1"/>
  <c r="C171" i="17"/>
  <c r="C172" i="17" s="1"/>
  <c r="B171" i="17"/>
  <c r="B172" i="17" s="1"/>
  <c r="AL170" i="17"/>
  <c r="AG170" i="17"/>
  <c r="AM170" i="17" s="1"/>
  <c r="AN170" i="17" s="1"/>
  <c r="A170" i="17"/>
  <c r="AL169" i="17"/>
  <c r="AG169" i="17"/>
  <c r="AM169" i="17" s="1"/>
  <c r="AN169" i="17" s="1"/>
  <c r="A169" i="17"/>
  <c r="AL168" i="17"/>
  <c r="AG168" i="17"/>
  <c r="AM168" i="17" s="1"/>
  <c r="AN168" i="17" s="1"/>
  <c r="C168" i="17"/>
  <c r="C169" i="17" s="1"/>
  <c r="C170" i="17" s="1"/>
  <c r="B168" i="17"/>
  <c r="B169" i="17" s="1"/>
  <c r="B170" i="17" s="1"/>
  <c r="AM167" i="17"/>
  <c r="AN167" i="17" s="1"/>
  <c r="AL167" i="17"/>
  <c r="AG167" i="17"/>
  <c r="A167" i="17"/>
  <c r="AM166" i="17"/>
  <c r="AN166" i="17" s="1"/>
  <c r="AL166" i="17"/>
  <c r="AG166" i="17"/>
  <c r="A166" i="17"/>
  <c r="AL165" i="17"/>
  <c r="AG165" i="17"/>
  <c r="AM165" i="17" s="1"/>
  <c r="AN165" i="17" s="1"/>
  <c r="C165" i="17"/>
  <c r="C166" i="17" s="1"/>
  <c r="C167" i="17" s="1"/>
  <c r="B165" i="17"/>
  <c r="B166" i="17" s="1"/>
  <c r="B167" i="17" s="1"/>
  <c r="AL164" i="17"/>
  <c r="AG164" i="17"/>
  <c r="AM164" i="17" s="1"/>
  <c r="AN164" i="17" s="1"/>
  <c r="A164" i="17"/>
  <c r="AL163" i="17"/>
  <c r="AG163" i="17"/>
  <c r="AM163" i="17" s="1"/>
  <c r="AN163" i="17" s="1"/>
  <c r="A163" i="17"/>
  <c r="AL162" i="17"/>
  <c r="AG162" i="17"/>
  <c r="AM162" i="17" s="1"/>
  <c r="AN162" i="17" s="1"/>
  <c r="C162" i="17"/>
  <c r="C163" i="17" s="1"/>
  <c r="C164" i="17" s="1"/>
  <c r="B162" i="17"/>
  <c r="B163" i="17" s="1"/>
  <c r="B164" i="17" s="1"/>
  <c r="AL161" i="17"/>
  <c r="AG161" i="17"/>
  <c r="AM161" i="17" s="1"/>
  <c r="AN161" i="17" s="1"/>
  <c r="C161" i="17"/>
  <c r="B161" i="17"/>
  <c r="AG160" i="17"/>
  <c r="A160" i="17"/>
  <c r="AL159" i="17"/>
  <c r="AG159" i="17"/>
  <c r="AM159" i="17" s="1"/>
  <c r="AN159" i="17" s="1"/>
  <c r="A159" i="17"/>
  <c r="AL158" i="17"/>
  <c r="AG158" i="17"/>
  <c r="AM158" i="17" s="1"/>
  <c r="AN158" i="17" s="1"/>
  <c r="A158" i="17"/>
  <c r="AL157" i="17"/>
  <c r="AG157" i="17"/>
  <c r="AM157" i="17" s="1"/>
  <c r="AN157" i="17" s="1"/>
  <c r="C157" i="17"/>
  <c r="C158" i="17" s="1"/>
  <c r="C159" i="17" s="1"/>
  <c r="C160" i="17" s="1"/>
  <c r="B157" i="17"/>
  <c r="B158" i="17" s="1"/>
  <c r="B159" i="17" s="1"/>
  <c r="AL156" i="17"/>
  <c r="AG156" i="17"/>
  <c r="AM156" i="17" s="1"/>
  <c r="AN156" i="17" s="1"/>
  <c r="C156" i="17"/>
  <c r="B156" i="17"/>
  <c r="AL155" i="17"/>
  <c r="AG155" i="17"/>
  <c r="AM155" i="17" s="1"/>
  <c r="AN155" i="17" s="1"/>
  <c r="A155" i="17"/>
  <c r="AL154" i="17"/>
  <c r="AG154" i="17"/>
  <c r="AM154" i="17" s="1"/>
  <c r="AN154" i="17" s="1"/>
  <c r="A154" i="17"/>
  <c r="AL153" i="17"/>
  <c r="AG153" i="17"/>
  <c r="AM153" i="17" s="1"/>
  <c r="AN153" i="17" s="1"/>
  <c r="C153" i="17"/>
  <c r="C154" i="17" s="1"/>
  <c r="C155" i="17" s="1"/>
  <c r="B153" i="17"/>
  <c r="B154" i="17" s="1"/>
  <c r="B155" i="17" s="1"/>
  <c r="AL152" i="17"/>
  <c r="AG152" i="17"/>
  <c r="AM152" i="17" s="1"/>
  <c r="AN152" i="17" s="1"/>
  <c r="A152" i="17"/>
  <c r="AL151" i="17"/>
  <c r="AG151" i="17"/>
  <c r="AM151" i="17" s="1"/>
  <c r="AN151" i="17" s="1"/>
  <c r="A151" i="17"/>
  <c r="AL150" i="17"/>
  <c r="AG150" i="17"/>
  <c r="AM150" i="17" s="1"/>
  <c r="AN150" i="17" s="1"/>
  <c r="A150" i="17"/>
  <c r="AL149" i="17"/>
  <c r="AG149" i="17"/>
  <c r="AM149" i="17" s="1"/>
  <c r="AN149" i="17" s="1"/>
  <c r="A149" i="17"/>
  <c r="AM148" i="17"/>
  <c r="AN148" i="17" s="1"/>
  <c r="AL148" i="17"/>
  <c r="AG148" i="17"/>
  <c r="A148" i="17"/>
  <c r="AL147" i="17"/>
  <c r="AG147" i="17"/>
  <c r="AM147" i="17" s="1"/>
  <c r="AN147" i="17" s="1"/>
  <c r="A147" i="17"/>
  <c r="AL146" i="17"/>
  <c r="AG146" i="17"/>
  <c r="AM146" i="17" s="1"/>
  <c r="AN146" i="17" s="1"/>
  <c r="C146" i="17"/>
  <c r="C147" i="17" s="1"/>
  <c r="C148" i="17" s="1"/>
  <c r="C149" i="17" s="1"/>
  <c r="C150" i="17" s="1"/>
  <c r="C151" i="17" s="1"/>
  <c r="C152" i="17" s="1"/>
  <c r="B146" i="17"/>
  <c r="B147" i="17" s="1"/>
  <c r="B148" i="17" s="1"/>
  <c r="B149" i="17" s="1"/>
  <c r="B150" i="17" s="1"/>
  <c r="B151" i="17" s="1"/>
  <c r="B152" i="17" s="1"/>
  <c r="AL145" i="17"/>
  <c r="AG145" i="17"/>
  <c r="AM145" i="17" s="1"/>
  <c r="AN145" i="17" s="1"/>
  <c r="A145" i="17"/>
  <c r="AL144" i="17"/>
  <c r="AG144" i="17"/>
  <c r="AM144" i="17" s="1"/>
  <c r="AN144" i="17" s="1"/>
  <c r="A144" i="17"/>
  <c r="AL143" i="17"/>
  <c r="AG143" i="17"/>
  <c r="AM143" i="17" s="1"/>
  <c r="AN143" i="17" s="1"/>
  <c r="C143" i="17"/>
  <c r="C144" i="17" s="1"/>
  <c r="C145" i="17" s="1"/>
  <c r="B143" i="17"/>
  <c r="B144" i="17" s="1"/>
  <c r="B145" i="17" s="1"/>
  <c r="AL142" i="17"/>
  <c r="AG142" i="17"/>
  <c r="AM142" i="17" s="1"/>
  <c r="AN142" i="17" s="1"/>
  <c r="A142" i="17"/>
  <c r="AL141" i="17"/>
  <c r="AG141" i="17"/>
  <c r="AM141" i="17" s="1"/>
  <c r="AN141" i="17" s="1"/>
  <c r="A141" i="17"/>
  <c r="AL140" i="17"/>
  <c r="AG140" i="17"/>
  <c r="AM140" i="17" s="1"/>
  <c r="AN140" i="17" s="1"/>
  <c r="A140" i="17"/>
  <c r="AL139" i="17"/>
  <c r="AG139" i="17"/>
  <c r="AM139" i="17" s="1"/>
  <c r="AN139" i="17" s="1"/>
  <c r="C139" i="17"/>
  <c r="C140" i="17" s="1"/>
  <c r="C141" i="17" s="1"/>
  <c r="C142" i="17" s="1"/>
  <c r="B139" i="17"/>
  <c r="B140" i="17" s="1"/>
  <c r="B141" i="17" s="1"/>
  <c r="B142" i="17" s="1"/>
  <c r="AL138" i="17"/>
  <c r="AG138" i="17"/>
  <c r="AM138" i="17" s="1"/>
  <c r="AN138" i="17" s="1"/>
  <c r="A138" i="17"/>
  <c r="AL137" i="17"/>
  <c r="AG137" i="17"/>
  <c r="AM137" i="17" s="1"/>
  <c r="AN137" i="17" s="1"/>
  <c r="A137" i="17"/>
  <c r="AL136" i="17"/>
  <c r="AG136" i="17"/>
  <c r="AM136" i="17" s="1"/>
  <c r="AN136" i="17" s="1"/>
  <c r="C136" i="17"/>
  <c r="C137" i="17" s="1"/>
  <c r="C138" i="17" s="1"/>
  <c r="B136" i="17"/>
  <c r="B137" i="17" s="1"/>
  <c r="B138" i="17" s="1"/>
  <c r="AL135" i="17"/>
  <c r="AG135" i="17"/>
  <c r="AM135" i="17" s="1"/>
  <c r="AN135" i="17" s="1"/>
  <c r="A135" i="17"/>
  <c r="AL134" i="17"/>
  <c r="AG134" i="17"/>
  <c r="AM134" i="17" s="1"/>
  <c r="AN134" i="17" s="1"/>
  <c r="C134" i="17"/>
  <c r="C135" i="17" s="1"/>
  <c r="B134" i="17"/>
  <c r="B135" i="17" s="1"/>
  <c r="AL133" i="17"/>
  <c r="AG133" i="17"/>
  <c r="AM133" i="17" s="1"/>
  <c r="AN133" i="17" s="1"/>
  <c r="C133" i="17"/>
  <c r="B133" i="17"/>
  <c r="AL132" i="17"/>
  <c r="AG132" i="17"/>
  <c r="AM132" i="17" s="1"/>
  <c r="AN132" i="17" s="1"/>
  <c r="C132" i="17"/>
  <c r="B132" i="17"/>
  <c r="AM131" i="17"/>
  <c r="AN131" i="17" s="1"/>
  <c r="AL131" i="17"/>
  <c r="AG131" i="17"/>
  <c r="C131" i="17"/>
  <c r="B131" i="17"/>
  <c r="AL130" i="17"/>
  <c r="AG130" i="17"/>
  <c r="AM130" i="17" s="1"/>
  <c r="AN130" i="17" s="1"/>
  <c r="C130" i="17"/>
  <c r="B130" i="17"/>
  <c r="AL129" i="17"/>
  <c r="AG129" i="17"/>
  <c r="AM129" i="17" s="1"/>
  <c r="AN129" i="17" s="1"/>
  <c r="A129" i="17"/>
  <c r="AL128" i="17"/>
  <c r="AG128" i="17"/>
  <c r="AM128" i="17" s="1"/>
  <c r="AN128" i="17" s="1"/>
  <c r="A128" i="17"/>
  <c r="AL127" i="17"/>
  <c r="AG127" i="17"/>
  <c r="AM127" i="17" s="1"/>
  <c r="AN127" i="17" s="1"/>
  <c r="C127" i="17"/>
  <c r="C128" i="17" s="1"/>
  <c r="C129" i="17" s="1"/>
  <c r="B127" i="17"/>
  <c r="B128" i="17" s="1"/>
  <c r="B129" i="17" s="1"/>
  <c r="AL126" i="17"/>
  <c r="AG126" i="17"/>
  <c r="AM126" i="17" s="1"/>
  <c r="AN126" i="17" s="1"/>
  <c r="C126" i="17"/>
  <c r="B126" i="17"/>
  <c r="AM125" i="17"/>
  <c r="AN125" i="17" s="1"/>
  <c r="AL125" i="17"/>
  <c r="AG125" i="17"/>
  <c r="A125" i="17"/>
  <c r="AL124" i="17"/>
  <c r="AG124" i="17"/>
  <c r="AM124" i="17" s="1"/>
  <c r="AN124" i="17" s="1"/>
  <c r="A124" i="17"/>
  <c r="AL123" i="17"/>
  <c r="AG123" i="17"/>
  <c r="AM123" i="17" s="1"/>
  <c r="AN123" i="17" s="1"/>
  <c r="A123" i="17"/>
  <c r="AL122" i="17"/>
  <c r="AG122" i="17"/>
  <c r="AM122" i="17" s="1"/>
  <c r="AN122" i="17" s="1"/>
  <c r="A122" i="17"/>
  <c r="AL121" i="17"/>
  <c r="AG121" i="17"/>
  <c r="AM121" i="17" s="1"/>
  <c r="AN121" i="17" s="1"/>
  <c r="A121" i="17"/>
  <c r="AL120" i="17"/>
  <c r="AG120" i="17"/>
  <c r="AM120" i="17" s="1"/>
  <c r="AN120" i="17" s="1"/>
  <c r="C120" i="17"/>
  <c r="C121" i="17" s="1"/>
  <c r="C122" i="17" s="1"/>
  <c r="C123" i="17" s="1"/>
  <c r="C124" i="17" s="1"/>
  <c r="C125" i="17" s="1"/>
  <c r="B120" i="17"/>
  <c r="B121" i="17" s="1"/>
  <c r="B122" i="17" s="1"/>
  <c r="B123" i="17" s="1"/>
  <c r="B124" i="17" s="1"/>
  <c r="B125" i="17" s="1"/>
  <c r="AM119" i="17"/>
  <c r="AN119" i="17" s="1"/>
  <c r="AL119" i="17"/>
  <c r="AG119" i="17"/>
  <c r="A119" i="17"/>
  <c r="AL118" i="17"/>
  <c r="AG118" i="17"/>
  <c r="AM118" i="17" s="1"/>
  <c r="AN118" i="17" s="1"/>
  <c r="C118" i="17"/>
  <c r="C119" i="17" s="1"/>
  <c r="B118" i="17"/>
  <c r="B119" i="17" s="1"/>
  <c r="AL117" i="17"/>
  <c r="AG117" i="17"/>
  <c r="AM117" i="17" s="1"/>
  <c r="AN117" i="17" s="1"/>
  <c r="A117" i="17"/>
  <c r="AL116" i="17"/>
  <c r="AG116" i="17"/>
  <c r="AM116" i="17" s="1"/>
  <c r="AN116" i="17" s="1"/>
  <c r="A116" i="17"/>
  <c r="AL115" i="17"/>
  <c r="AG115" i="17"/>
  <c r="AM115" i="17" s="1"/>
  <c r="AN115" i="17" s="1"/>
  <c r="A115" i="17"/>
  <c r="AL114" i="17"/>
  <c r="AG114" i="17"/>
  <c r="AM114" i="17" s="1"/>
  <c r="AN114" i="17" s="1"/>
  <c r="C114" i="17"/>
  <c r="C115" i="17" s="1"/>
  <c r="C116" i="17" s="1"/>
  <c r="C117" i="17" s="1"/>
  <c r="B114" i="17"/>
  <c r="B115" i="17" s="1"/>
  <c r="B116" i="17" s="1"/>
  <c r="B117" i="17" s="1"/>
  <c r="AL113" i="17"/>
  <c r="AG113" i="17"/>
  <c r="AM113" i="17" s="1"/>
  <c r="AN113" i="17" s="1"/>
  <c r="A113" i="17"/>
  <c r="AL112" i="17"/>
  <c r="AG112" i="17"/>
  <c r="AM112" i="17" s="1"/>
  <c r="AN112" i="17" s="1"/>
  <c r="A112" i="17"/>
  <c r="AM111" i="17"/>
  <c r="AN111" i="17" s="1"/>
  <c r="AL111" i="17"/>
  <c r="AG111" i="17"/>
  <c r="C111" i="17"/>
  <c r="C112" i="17" s="1"/>
  <c r="C113" i="17" s="1"/>
  <c r="B111" i="17"/>
  <c r="B112" i="17" s="1"/>
  <c r="B113" i="17" s="1"/>
  <c r="AM110" i="17"/>
  <c r="AN110" i="17" s="1"/>
  <c r="AL110" i="17"/>
  <c r="A110" i="17"/>
  <c r="AM109" i="17"/>
  <c r="AN109" i="17" s="1"/>
  <c r="AL109" i="17"/>
  <c r="A109" i="17"/>
  <c r="AM108" i="17"/>
  <c r="AN108" i="17" s="1"/>
  <c r="AL108" i="17"/>
  <c r="A108" i="17"/>
  <c r="AM107" i="17"/>
  <c r="AN107" i="17" s="1"/>
  <c r="AL107" i="17"/>
  <c r="B107" i="17"/>
  <c r="B108" i="17" s="1"/>
  <c r="B109" i="17" s="1"/>
  <c r="B110" i="17" s="1"/>
  <c r="AM106" i="17"/>
  <c r="AN106" i="17" s="1"/>
  <c r="AL106" i="17"/>
  <c r="A106" i="17"/>
  <c r="AM105" i="17"/>
  <c r="AN105" i="17" s="1"/>
  <c r="AL105" i="17"/>
  <c r="A105" i="17"/>
  <c r="AM104" i="17"/>
  <c r="AN104" i="17" s="1"/>
  <c r="AL104" i="17"/>
  <c r="A104" i="17"/>
  <c r="AM103" i="17"/>
  <c r="AN103" i="17" s="1"/>
  <c r="AL103" i="17"/>
  <c r="C103" i="17"/>
  <c r="C104" i="17" s="1"/>
  <c r="C105" i="17" s="1"/>
  <c r="C106" i="17" s="1"/>
  <c r="B103" i="17"/>
  <c r="B104" i="17" s="1"/>
  <c r="B105" i="17" s="1"/>
  <c r="B106" i="17" s="1"/>
  <c r="AM102" i="17"/>
  <c r="AN102" i="17" s="1"/>
  <c r="AL102" i="17"/>
  <c r="A102" i="17"/>
  <c r="AM101" i="17"/>
  <c r="AN101" i="17" s="1"/>
  <c r="AL101" i="17"/>
  <c r="C101" i="17"/>
  <c r="C102" i="17" s="1"/>
  <c r="B101" i="17"/>
  <c r="B102" i="17" s="1"/>
  <c r="AM100" i="17"/>
  <c r="AN100" i="17" s="1"/>
  <c r="AL100" i="17"/>
  <c r="A100" i="17"/>
  <c r="AM99" i="17"/>
  <c r="AN99" i="17" s="1"/>
  <c r="AL99" i="17"/>
  <c r="A99" i="17"/>
  <c r="AM98" i="17"/>
  <c r="AN98" i="17" s="1"/>
  <c r="AL98" i="17"/>
  <c r="A98" i="17"/>
  <c r="AM97" i="17"/>
  <c r="AN97" i="17" s="1"/>
  <c r="AL97" i="17"/>
  <c r="A97" i="17"/>
  <c r="AM96" i="17"/>
  <c r="AN96" i="17" s="1"/>
  <c r="AL96" i="17"/>
  <c r="A96" i="17"/>
  <c r="AM95" i="17"/>
  <c r="AN95" i="17" s="1"/>
  <c r="AL95" i="17"/>
  <c r="C95" i="17"/>
  <c r="C96" i="17" s="1"/>
  <c r="C97" i="17" s="1"/>
  <c r="C98" i="17" s="1"/>
  <c r="C99" i="17" s="1"/>
  <c r="C100" i="17" s="1"/>
  <c r="B95" i="17"/>
  <c r="B96" i="17" s="1"/>
  <c r="B97" i="17" s="1"/>
  <c r="B98" i="17" s="1"/>
  <c r="B99" i="17" s="1"/>
  <c r="B100" i="17" s="1"/>
  <c r="AM94" i="17"/>
  <c r="AN94" i="17" s="1"/>
  <c r="AL94" i="17"/>
  <c r="A94" i="17"/>
  <c r="AM93" i="17"/>
  <c r="AN93" i="17" s="1"/>
  <c r="AL93" i="17"/>
  <c r="A93" i="17"/>
  <c r="AM92" i="17"/>
  <c r="AN92" i="17" s="1"/>
  <c r="AL92" i="17"/>
  <c r="C92" i="17"/>
  <c r="C93" i="17" s="1"/>
  <c r="C94" i="17" s="1"/>
  <c r="B92" i="17"/>
  <c r="B93" i="17" s="1"/>
  <c r="B94" i="17" s="1"/>
  <c r="C91" i="17"/>
  <c r="B91" i="17"/>
  <c r="A90" i="17"/>
  <c r="C89" i="17"/>
  <c r="C90" i="17" s="1"/>
  <c r="B89" i="17"/>
  <c r="B90" i="17" s="1"/>
  <c r="B88" i="17"/>
  <c r="A88" i="17"/>
  <c r="C87" i="17"/>
  <c r="C88" i="17" s="1"/>
  <c r="B87" i="17"/>
  <c r="A86" i="17"/>
  <c r="A85" i="17"/>
  <c r="A84" i="17"/>
  <c r="A83" i="17"/>
  <c r="A82" i="17"/>
  <c r="C81" i="17"/>
  <c r="C82" i="17" s="1"/>
  <c r="C83" i="17" s="1"/>
  <c r="C84" i="17" s="1"/>
  <c r="C85" i="17" s="1"/>
  <c r="C86" i="17" s="1"/>
  <c r="B81" i="17"/>
  <c r="B82" i="17" s="1"/>
  <c r="B83" i="17" s="1"/>
  <c r="B84" i="17" s="1"/>
  <c r="B85" i="17" s="1"/>
  <c r="B86" i="17" s="1"/>
  <c r="B80" i="17"/>
  <c r="A80" i="17"/>
  <c r="C79" i="17"/>
  <c r="C80" i="17" s="1"/>
  <c r="B79" i="17"/>
  <c r="A78" i="17"/>
  <c r="A77" i="17"/>
  <c r="A76" i="17"/>
  <c r="A75" i="17"/>
  <c r="C74" i="17"/>
  <c r="C75" i="17" s="1"/>
  <c r="C76" i="17" s="1"/>
  <c r="C77" i="17" s="1"/>
  <c r="C78" i="17" s="1"/>
  <c r="B74" i="17"/>
  <c r="B75" i="17" s="1"/>
  <c r="B76" i="17" s="1"/>
  <c r="B77" i="17" s="1"/>
  <c r="B78" i="17" s="1"/>
  <c r="C73" i="17"/>
  <c r="B73" i="17"/>
  <c r="A72" i="17"/>
  <c r="C71" i="17"/>
  <c r="C72" i="17" s="1"/>
  <c r="B71" i="17"/>
  <c r="B72" i="17" s="1"/>
  <c r="AM70" i="17"/>
  <c r="AN70" i="17" s="1"/>
  <c r="AL70" i="17"/>
  <c r="A70" i="17"/>
  <c r="AL69" i="17"/>
  <c r="AG69" i="17"/>
  <c r="AM69" i="17" s="1"/>
  <c r="AN69" i="17" s="1"/>
  <c r="A69" i="17"/>
  <c r="AL68" i="17"/>
  <c r="AG68" i="17"/>
  <c r="AM68" i="17" s="1"/>
  <c r="AN68" i="17" s="1"/>
  <c r="C68" i="17"/>
  <c r="C69" i="17" s="1"/>
  <c r="C70" i="17" s="1"/>
  <c r="B68" i="17"/>
  <c r="B69" i="17" s="1"/>
  <c r="B70" i="17" s="1"/>
  <c r="AL67" i="17"/>
  <c r="AG67" i="17"/>
  <c r="AM67" i="17" s="1"/>
  <c r="AN67" i="17" s="1"/>
  <c r="A67" i="17"/>
  <c r="AL66" i="17"/>
  <c r="AG66" i="17"/>
  <c r="AM66" i="17" s="1"/>
  <c r="AN66" i="17" s="1"/>
  <c r="A66" i="17"/>
  <c r="AL65" i="17"/>
  <c r="AG65" i="17"/>
  <c r="AM65" i="17" s="1"/>
  <c r="AN65" i="17" s="1"/>
  <c r="C65" i="17"/>
  <c r="C66" i="17" s="1"/>
  <c r="C67" i="17" s="1"/>
  <c r="B65" i="17"/>
  <c r="B66" i="17" s="1"/>
  <c r="B67" i="17" s="1"/>
  <c r="AM64" i="17"/>
  <c r="AN64" i="17" s="1"/>
  <c r="AL64" i="17"/>
  <c r="AG64" i="17"/>
  <c r="A64" i="17"/>
  <c r="AL63" i="17"/>
  <c r="AG63" i="17"/>
  <c r="AM63" i="17" s="1"/>
  <c r="AN63" i="17" s="1"/>
  <c r="A63" i="17"/>
  <c r="AL62" i="17"/>
  <c r="AG62" i="17"/>
  <c r="AM62" i="17" s="1"/>
  <c r="AN62" i="17" s="1"/>
  <c r="C62" i="17"/>
  <c r="C63" i="17" s="1"/>
  <c r="C64" i="17" s="1"/>
  <c r="B62" i="17"/>
  <c r="B63" i="17" s="1"/>
  <c r="B64" i="17" s="1"/>
  <c r="AL61" i="17"/>
  <c r="AG61" i="17"/>
  <c r="AM61" i="17" s="1"/>
  <c r="AN61" i="17" s="1"/>
  <c r="A61" i="17"/>
  <c r="AL60" i="17"/>
  <c r="AG60" i="17"/>
  <c r="AM60" i="17" s="1"/>
  <c r="AN60" i="17" s="1"/>
  <c r="C60" i="17"/>
  <c r="C61" i="17" s="1"/>
  <c r="B60" i="17"/>
  <c r="B61" i="17" s="1"/>
  <c r="AM59" i="17"/>
  <c r="AN59" i="17" s="1"/>
  <c r="AL59" i="17"/>
  <c r="A59" i="17"/>
  <c r="AL58" i="17"/>
  <c r="AM58" i="17"/>
  <c r="AN58" i="17" s="1"/>
  <c r="A58" i="17"/>
  <c r="AL57" i="17"/>
  <c r="AM57" i="17"/>
  <c r="AN57" i="17" s="1"/>
  <c r="C57" i="17"/>
  <c r="C58" i="17" s="1"/>
  <c r="C59" i="17" s="1"/>
  <c r="B57" i="17"/>
  <c r="B58" i="17" s="1"/>
  <c r="B59" i="17" s="1"/>
  <c r="AM56" i="17"/>
  <c r="AN56" i="17" s="1"/>
  <c r="AL56" i="17"/>
  <c r="A56" i="17"/>
  <c r="AL55" i="17"/>
  <c r="AG55" i="17"/>
  <c r="AM55" i="17" s="1"/>
  <c r="AN55" i="17" s="1"/>
  <c r="A55" i="17"/>
  <c r="AL54" i="17"/>
  <c r="AG54" i="17"/>
  <c r="AM54" i="17" s="1"/>
  <c r="AN54" i="17" s="1"/>
  <c r="C54" i="17"/>
  <c r="C55" i="17" s="1"/>
  <c r="C56" i="17" s="1"/>
  <c r="B54" i="17"/>
  <c r="B55" i="17" s="1"/>
  <c r="B56" i="17" s="1"/>
  <c r="AL53" i="17"/>
  <c r="AG53" i="17"/>
  <c r="AM53" i="17" s="1"/>
  <c r="AN53" i="17" s="1"/>
  <c r="A53" i="17"/>
  <c r="AL52" i="17"/>
  <c r="AG52" i="17"/>
  <c r="AM52" i="17" s="1"/>
  <c r="AN52" i="17" s="1"/>
  <c r="A52" i="17"/>
  <c r="AL51" i="17"/>
  <c r="AG51" i="17"/>
  <c r="AM51" i="17" s="1"/>
  <c r="AN51" i="17" s="1"/>
  <c r="A51" i="17"/>
  <c r="AL50" i="17"/>
  <c r="AG50" i="17"/>
  <c r="AM50" i="17" s="1"/>
  <c r="AN50" i="17" s="1"/>
  <c r="C50" i="17"/>
  <c r="C51" i="17" s="1"/>
  <c r="C52" i="17" s="1"/>
  <c r="C53" i="17" s="1"/>
  <c r="A50" i="17"/>
  <c r="AL49" i="17"/>
  <c r="AG49" i="17"/>
  <c r="AM49" i="17" s="1"/>
  <c r="AN49" i="17" s="1"/>
  <c r="C49" i="17"/>
  <c r="B49" i="17"/>
  <c r="B50" i="17" s="1"/>
  <c r="B51" i="17" s="1"/>
  <c r="B52" i="17" s="1"/>
  <c r="B53" i="17" s="1"/>
  <c r="AM48" i="17"/>
  <c r="AN48" i="17" s="1"/>
  <c r="AL48" i="17"/>
  <c r="AG48" i="17"/>
  <c r="C48" i="17"/>
  <c r="B48" i="17"/>
  <c r="AL47" i="17"/>
  <c r="AG47" i="17"/>
  <c r="AM47" i="17" s="1"/>
  <c r="AN47" i="17" s="1"/>
  <c r="A47" i="17"/>
  <c r="AL46" i="17"/>
  <c r="AG46" i="17"/>
  <c r="AM46" i="17" s="1"/>
  <c r="AN46" i="17" s="1"/>
  <c r="A46" i="17"/>
  <c r="AL45" i="17"/>
  <c r="AG45" i="17"/>
  <c r="AM45" i="17" s="1"/>
  <c r="AN45" i="17" s="1"/>
  <c r="C45" i="17"/>
  <c r="C46" i="17" s="1"/>
  <c r="C47" i="17" s="1"/>
  <c r="B45" i="17"/>
  <c r="B46" i="17" s="1"/>
  <c r="B47" i="17" s="1"/>
  <c r="AG44" i="17"/>
  <c r="C44" i="17"/>
  <c r="AG43" i="17"/>
  <c r="C43" i="17"/>
  <c r="AL42" i="17"/>
  <c r="AG42" i="17"/>
  <c r="AM42" i="17" s="1"/>
  <c r="AN42" i="17" s="1"/>
  <c r="A42" i="17"/>
  <c r="AL41" i="17"/>
  <c r="AG41" i="17"/>
  <c r="AM41" i="17" s="1"/>
  <c r="AN41" i="17" s="1"/>
  <c r="C41" i="17"/>
  <c r="C42" i="17" s="1"/>
  <c r="B41" i="17"/>
  <c r="B42" i="17" s="1"/>
  <c r="AL40" i="17"/>
  <c r="AG40" i="17"/>
  <c r="AM40" i="17" s="1"/>
  <c r="AN40" i="17" s="1"/>
  <c r="A40" i="17"/>
  <c r="AL39" i="17"/>
  <c r="AG39" i="17"/>
  <c r="AM39" i="17" s="1"/>
  <c r="AN39" i="17" s="1"/>
  <c r="C39" i="17"/>
  <c r="C40" i="17" s="1"/>
  <c r="B39" i="17"/>
  <c r="B40" i="17" s="1"/>
  <c r="AL38" i="17"/>
  <c r="AG38" i="17"/>
  <c r="AM38" i="17" s="1"/>
  <c r="AN38" i="17" s="1"/>
  <c r="C38" i="17"/>
  <c r="B38" i="17"/>
  <c r="AL37" i="17"/>
  <c r="AG37" i="17"/>
  <c r="AM37" i="17" s="1"/>
  <c r="AN37" i="17" s="1"/>
  <c r="C37" i="17"/>
  <c r="B37" i="17"/>
  <c r="AL36" i="17"/>
  <c r="AG36" i="17"/>
  <c r="AM36" i="17" s="1"/>
  <c r="AN36" i="17" s="1"/>
  <c r="C36" i="17"/>
  <c r="B36" i="17"/>
  <c r="AL35" i="17"/>
  <c r="AG35" i="17"/>
  <c r="AM35" i="17" s="1"/>
  <c r="AN35" i="17" s="1"/>
  <c r="A35" i="17"/>
  <c r="AL34" i="17"/>
  <c r="AG34" i="17"/>
  <c r="AM34" i="17" s="1"/>
  <c r="AN34" i="17" s="1"/>
  <c r="C34" i="17"/>
  <c r="C35" i="17" s="1"/>
  <c r="B34" i="17"/>
  <c r="B35" i="17" s="1"/>
  <c r="AL33" i="17"/>
  <c r="AG33" i="17"/>
  <c r="AM33" i="17" s="1"/>
  <c r="AN33" i="17" s="1"/>
  <c r="C33" i="17"/>
  <c r="B33" i="17"/>
  <c r="AL32" i="17"/>
  <c r="AG32" i="17"/>
  <c r="AM32" i="17" s="1"/>
  <c r="AN32" i="17" s="1"/>
  <c r="C32" i="17"/>
  <c r="B32" i="17"/>
  <c r="AL31" i="17"/>
  <c r="AG31" i="17"/>
  <c r="AM31" i="17" s="1"/>
  <c r="AN31" i="17" s="1"/>
  <c r="A31" i="17"/>
  <c r="AL30" i="17"/>
  <c r="AG30" i="17"/>
  <c r="AM30" i="17" s="1"/>
  <c r="AN30" i="17" s="1"/>
  <c r="C30" i="17"/>
  <c r="C31" i="17" s="1"/>
  <c r="B30" i="17"/>
  <c r="B31" i="17" s="1"/>
  <c r="AL29" i="17"/>
  <c r="AG29" i="17"/>
  <c r="AM29" i="17" s="1"/>
  <c r="AN29" i="17" s="1"/>
  <c r="A29" i="17"/>
  <c r="AM28" i="17"/>
  <c r="AN28" i="17" s="1"/>
  <c r="AL28" i="17"/>
  <c r="AG28" i="17"/>
  <c r="C28" i="17"/>
  <c r="C29" i="17" s="1"/>
  <c r="B28" i="17"/>
  <c r="B29" i="17" s="1"/>
  <c r="AL27" i="17"/>
  <c r="AG27" i="17"/>
  <c r="AM27" i="17" s="1"/>
  <c r="AN27" i="17" s="1"/>
  <c r="A27" i="17"/>
  <c r="AM26" i="17"/>
  <c r="AN26" i="17" s="1"/>
  <c r="AL26" i="17"/>
  <c r="AG26" i="17"/>
  <c r="A26" i="17"/>
  <c r="AL25" i="17"/>
  <c r="AG25" i="17"/>
  <c r="AM25" i="17" s="1"/>
  <c r="AN25" i="17" s="1"/>
  <c r="A25" i="17"/>
  <c r="AL24" i="17"/>
  <c r="AG24" i="17"/>
  <c r="AM24" i="17" s="1"/>
  <c r="AN24" i="17" s="1"/>
  <c r="C24" i="17"/>
  <c r="C25" i="17" s="1"/>
  <c r="C26" i="17" s="1"/>
  <c r="C27" i="17" s="1"/>
  <c r="B24" i="17"/>
  <c r="B25" i="17" s="1"/>
  <c r="B26" i="17" s="1"/>
  <c r="B27" i="17" s="1"/>
  <c r="AL23" i="17"/>
  <c r="AG23" i="17"/>
  <c r="AM23" i="17" s="1"/>
  <c r="AN23" i="17" s="1"/>
  <c r="A23" i="17"/>
  <c r="AL22" i="17"/>
  <c r="AG22" i="17"/>
  <c r="AM22" i="17" s="1"/>
  <c r="AN22" i="17" s="1"/>
  <c r="C22" i="17"/>
  <c r="C23" i="17" s="1"/>
  <c r="B22" i="17"/>
  <c r="B23" i="17" s="1"/>
  <c r="AL21" i="17"/>
  <c r="AG21" i="17"/>
  <c r="AM21" i="17" s="1"/>
  <c r="AN21" i="17" s="1"/>
  <c r="A21" i="17"/>
  <c r="AL20" i="17"/>
  <c r="AG20" i="17"/>
  <c r="AM20" i="17" s="1"/>
  <c r="AN20" i="17" s="1"/>
  <c r="C20" i="17"/>
  <c r="C21" i="17" s="1"/>
  <c r="B20" i="17"/>
  <c r="B21" i="17" s="1"/>
  <c r="A19" i="17"/>
  <c r="AL18" i="17"/>
  <c r="AG18" i="17"/>
  <c r="AM18" i="17" s="1"/>
  <c r="AN18" i="17" s="1"/>
  <c r="B18" i="17"/>
  <c r="A18" i="17"/>
  <c r="AL17" i="17"/>
  <c r="AG17" i="17"/>
  <c r="AM17" i="17" s="1"/>
  <c r="AN17" i="17" s="1"/>
  <c r="B17" i="17"/>
  <c r="A17" i="17"/>
  <c r="AL16" i="17"/>
  <c r="AG16" i="17"/>
  <c r="AM16" i="17" s="1"/>
  <c r="AN16" i="17" s="1"/>
  <c r="B16" i="17"/>
  <c r="A16" i="17"/>
  <c r="AL15" i="17"/>
  <c r="AG15" i="17"/>
  <c r="AM15" i="17" s="1"/>
  <c r="AN15" i="17" s="1"/>
  <c r="B15" i="17"/>
  <c r="A15" i="17"/>
  <c r="AL14" i="17"/>
  <c r="AG14" i="17"/>
  <c r="AM14" i="17" s="1"/>
  <c r="AN14" i="17" s="1"/>
  <c r="C14" i="17"/>
  <c r="C15" i="17" s="1"/>
  <c r="C16" i="17" s="1"/>
  <c r="C17" i="17" s="1"/>
  <c r="C18" i="17" s="1"/>
  <c r="C19" i="17" s="1"/>
  <c r="B14" i="17"/>
  <c r="B19" i="17" s="1"/>
  <c r="A13" i="17"/>
  <c r="A12" i="17"/>
  <c r="A11" i="17"/>
  <c r="AL9" i="17"/>
  <c r="AG9" i="17"/>
  <c r="AM9" i="17" s="1"/>
  <c r="AN9" i="17" s="1"/>
  <c r="A9" i="17"/>
  <c r="AG8" i="17"/>
  <c r="AM8" i="17" s="1"/>
  <c r="AN8" i="17" s="1"/>
  <c r="C8" i="17"/>
  <c r="C9" i="17" s="1"/>
  <c r="B8" i="17"/>
  <c r="B9" i="17" s="1"/>
  <c r="B55" i="18" l="1"/>
  <c r="A6" i="20" l="1"/>
  <c r="B6" i="20"/>
  <c r="AK325" i="17" l="1"/>
  <c r="AL325" i="17"/>
  <c r="W326" i="17" l="1"/>
  <c r="V326" i="17"/>
  <c r="U326" i="17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<sst xmlns="http://schemas.openxmlformats.org/spreadsheetml/2006/main" count="6486" uniqueCount="2951">
  <si>
    <t>Tổng cộng</t>
  </si>
  <si>
    <t>Kinh</t>
  </si>
  <si>
    <t>Mường</t>
  </si>
  <si>
    <t>Thái</t>
  </si>
  <si>
    <t>Mông</t>
  </si>
  <si>
    <t>Thổ</t>
  </si>
  <si>
    <t>Dao</t>
  </si>
  <si>
    <t>Khơ mú</t>
  </si>
  <si>
    <t>Tày</t>
  </si>
  <si>
    <t>Nùng</t>
  </si>
  <si>
    <t>Hoa</t>
  </si>
  <si>
    <t>Khác</t>
  </si>
  <si>
    <t>Mẫu 06</t>
  </si>
  <si>
    <t>Tờ số: …………./…….tờ.</t>
  </si>
  <si>
    <t>Số
TT
hộ</t>
  </si>
  <si>
    <t>Số TT khẩu trong hộ</t>
  </si>
  <si>
    <t>Điểm B1</t>
  </si>
  <si>
    <t>Điểm B2</t>
  </si>
  <si>
    <t>Phân loại hộ</t>
  </si>
  <si>
    <t>Nguyên nhân chính dẫn đến  nghèo</t>
  </si>
  <si>
    <t>DTTS</t>
  </si>
  <si>
    <t>Không 
KNLĐ</t>
  </si>
  <si>
    <t>NCC</t>
  </si>
  <si>
    <t>Tuổi</t>
  </si>
  <si>
    <t xml:space="preserve">  </t>
  </si>
  <si>
    <t>Ngày, tháng
năm sinh</t>
  </si>
  <si>
    <t xml:space="preserve">Số căn cước
công dân/chứng minh nhân dân/định danh cá nhân </t>
  </si>
  <si>
    <t>Điểm sau khi rà soát</t>
  </si>
  <si>
    <t xml:space="preserve">DANH SÁCH HỘ THOÁT NGHÈO SAU KHI RÀ SOÁT </t>
  </si>
  <si>
    <t xml:space="preserve">STT
hộ </t>
  </si>
  <si>
    <t>STT
khẩu</t>
  </si>
  <si>
    <t xml:space="preserve">Địa chỉ </t>
  </si>
  <si>
    <t xml:space="preserve">Điểm sau khi rà soát </t>
  </si>
  <si>
    <t xml:space="preserve">DANH SÁCH HỘ THOÁT CẬN NGHÈO SAU KHI RÀ SOÁT </t>
  </si>
  <si>
    <t>Mã DT</t>
  </si>
  <si>
    <t>DT</t>
  </si>
  <si>
    <t>Khmer</t>
  </si>
  <si>
    <t>Gia Rai</t>
  </si>
  <si>
    <t>Ngái</t>
  </si>
  <si>
    <t>Ê Đê</t>
  </si>
  <si>
    <t>Ba Na</t>
  </si>
  <si>
    <t>Xơ Đăng</t>
  </si>
  <si>
    <t>Sán Chay</t>
  </si>
  <si>
    <t>Raglay</t>
  </si>
  <si>
    <t>Xtiêng</t>
  </si>
  <si>
    <t>Bru Vân Kiều</t>
  </si>
  <si>
    <t>Giáy</t>
  </si>
  <si>
    <t>Cơ Tu</t>
  </si>
  <si>
    <t>Gié Triêng</t>
  </si>
  <si>
    <t>Mạ</t>
  </si>
  <si>
    <t>Co</t>
  </si>
  <si>
    <t>Tà Ôi</t>
  </si>
  <si>
    <t>Chơ Ro</t>
  </si>
  <si>
    <t>Kháng</t>
  </si>
  <si>
    <t>Xinh Mun</t>
  </si>
  <si>
    <t>Hà Nhì</t>
  </si>
  <si>
    <t>Chu Ru</t>
  </si>
  <si>
    <t>Lào</t>
  </si>
  <si>
    <t>La Chí</t>
  </si>
  <si>
    <t>La Ha</t>
  </si>
  <si>
    <t>Phù Lá</t>
  </si>
  <si>
    <t>La Hủ</t>
  </si>
  <si>
    <t>Lự</t>
  </si>
  <si>
    <t>Lô Lô</t>
  </si>
  <si>
    <t>Chứt</t>
  </si>
  <si>
    <t>Mảng</t>
  </si>
  <si>
    <t>Pu Péo</t>
  </si>
  <si>
    <t>Brâu</t>
  </si>
  <si>
    <t>Ơ Đu</t>
  </si>
  <si>
    <t>Rơ Măm</t>
  </si>
  <si>
    <t>Người NN</t>
  </si>
  <si>
    <t>Hộ DT</t>
  </si>
  <si>
    <t>Giới tính (Nam: 1, Nữ: 2)</t>
  </si>
  <si>
    <t>Phạm Văn Quân</t>
  </si>
  <si>
    <t>Phạm Thị Phương</t>
  </si>
  <si>
    <t>Phạm Thị Tuyết</t>
  </si>
  <si>
    <t>Lê Thị Hoa</t>
  </si>
  <si>
    <t>Lê Thị Lan</t>
  </si>
  <si>
    <t>Phạm Thị Nguyệt</t>
  </si>
  <si>
    <t>Phạm Thị Giang</t>
  </si>
  <si>
    <t>Phạm Thị Xuân</t>
  </si>
  <si>
    <t>Phạm Thị Tình</t>
  </si>
  <si>
    <t>Phạm Thị Tuyên</t>
  </si>
  <si>
    <t>Lê Thị Vinh</t>
  </si>
  <si>
    <t>Bùi Thị Châu</t>
  </si>
  <si>
    <t>Bùi Thị Hương</t>
  </si>
  <si>
    <t>Phạm Văn Linh</t>
  </si>
  <si>
    <t>Lê Thị Thu</t>
  </si>
  <si>
    <t>Lê Thị Lý</t>
  </si>
  <si>
    <t>Hà Thị Lan</t>
  </si>
  <si>
    <t>Phạm Thị Duyên</t>
  </si>
  <si>
    <t>Phạm Thị Hợp</t>
  </si>
  <si>
    <t>Phạm Văn Cường</t>
  </si>
  <si>
    <t>Phạm Văn Điệp</t>
  </si>
  <si>
    <t>Phạm Thị Huệ</t>
  </si>
  <si>
    <t>Phạm Thị Hoàn</t>
  </si>
  <si>
    <t>Phạm Thị Chiến</t>
  </si>
  <si>
    <t>Phạm Thị Thanh</t>
  </si>
  <si>
    <t>Bùi Văn Quân</t>
  </si>
  <si>
    <t>Bùi Thị Hà</t>
  </si>
  <si>
    <t>Phạm Thị Lệ</t>
  </si>
  <si>
    <t>Trương Thị Hoa</t>
  </si>
  <si>
    <t>Bùi Thị Hằng</t>
  </si>
  <si>
    <t>Phạm Văn Duy</t>
  </si>
  <si>
    <t xml:space="preserve"> Nguyên nhân chính
dẫn đến thoát nghèo</t>
  </si>
  <si>
    <t xml:space="preserve"> Nguyên nhân chính
dẫn đến thoát cận nghèo</t>
  </si>
  <si>
    <t>x</t>
  </si>
  <si>
    <t>Bùi Thị Mai</t>
  </si>
  <si>
    <t>Bùi Văn Sơn</t>
  </si>
  <si>
    <t>Phạm Thúc Hùng</t>
  </si>
  <si>
    <t>Phạm Thúc Tuấn</t>
  </si>
  <si>
    <t>Quách Thị Hồng</t>
  </si>
  <si>
    <t>Phạm Thị Vi</t>
  </si>
  <si>
    <t>Phạm Thị Quang</t>
  </si>
  <si>
    <t>Nguyễn Thị Hương</t>
  </si>
  <si>
    <t>Trương Thị Phương</t>
  </si>
  <si>
    <t>Quách Thị Loan</t>
  </si>
  <si>
    <t>Bùi Ngọc Diệp</t>
  </si>
  <si>
    <t>Phạm Thị Mỹ Duyên</t>
  </si>
  <si>
    <t>Bùi Bảo Long</t>
  </si>
  <si>
    <t>Bùi Văn Nam</t>
  </si>
  <si>
    <t>Bùi Thị Lan</t>
  </si>
  <si>
    <t>Bùi Văn Cường</t>
  </si>
  <si>
    <t>Cao Thị Thanh</t>
  </si>
  <si>
    <t>Quách Văn Quang</t>
  </si>
  <si>
    <t>Bùi Văn Hà</t>
  </si>
  <si>
    <t>Bùi Văn Lan</t>
  </si>
  <si>
    <t>Thôn 1</t>
  </si>
  <si>
    <t>Phạm Thị Nghị</t>
  </si>
  <si>
    <t>Hà Công Đường</t>
  </si>
  <si>
    <t>24/02/1999</t>
  </si>
  <si>
    <t>Hà Công Đẳng</t>
  </si>
  <si>
    <t>03/04/1997</t>
  </si>
  <si>
    <t>Nguyễn Thị Xinh</t>
  </si>
  <si>
    <t>06/01/2003</t>
  </si>
  <si>
    <t>Hà Thị An Nhiên</t>
  </si>
  <si>
    <t>16/12/2020</t>
  </si>
  <si>
    <t>Hà Công Tiến</t>
  </si>
  <si>
    <t>07/09/1954</t>
  </si>
  <si>
    <t>Bùi Thị Loan</t>
  </si>
  <si>
    <t>24/07/1954</t>
  </si>
  <si>
    <t>Hà Thị Oanh</t>
  </si>
  <si>
    <t>21/05/1985</t>
  </si>
  <si>
    <t>Lưu Hoàng Loan</t>
  </si>
  <si>
    <t>15/05/1956</t>
  </si>
  <si>
    <t>Bùi Văn Thiện</t>
  </si>
  <si>
    <t>10/08/1963</t>
  </si>
  <si>
    <t>Thôn 2</t>
  </si>
  <si>
    <t>Bùi Thị Khanh</t>
  </si>
  <si>
    <t>20/02/1960</t>
  </si>
  <si>
    <t>Bùi Văn Đề</t>
  </si>
  <si>
    <t>25/05/1995</t>
  </si>
  <si>
    <t>Bùi Tuấn Việt</t>
  </si>
  <si>
    <t>13/12/2013</t>
  </si>
  <si>
    <t>Bùi Thị Thủy</t>
  </si>
  <si>
    <t>16/06/1988</t>
  </si>
  <si>
    <t>Bùi Thị Ngọc Hiền</t>
  </si>
  <si>
    <t>15/08/2010</t>
  </si>
  <si>
    <t>Bùi Thị Huyền Trang</t>
  </si>
  <si>
    <t>17/7/2012</t>
  </si>
  <si>
    <t>Trương Công Nhàn</t>
  </si>
  <si>
    <t>06/06/1954</t>
  </si>
  <si>
    <t>Trương Ngọc Hân</t>
  </si>
  <si>
    <t>30/04/2013</t>
  </si>
  <si>
    <t>Bùi Thị Thả</t>
  </si>
  <si>
    <t>10/07/1952</t>
  </si>
  <si>
    <t>Phạm Văn Quảng</t>
  </si>
  <si>
    <t>10/09/1953</t>
  </si>
  <si>
    <t>Thôn 3</t>
  </si>
  <si>
    <t>Phạm Thái Sử</t>
  </si>
  <si>
    <t>10/10/1959</t>
  </si>
  <si>
    <t>Bùi Thị Thanh</t>
  </si>
  <si>
    <t>Phạm Công Thỏa</t>
  </si>
  <si>
    <t>01/03/1943</t>
  </si>
  <si>
    <t>Bùi Thị Đành</t>
  </si>
  <si>
    <t>02/01/1951</t>
  </si>
  <si>
    <t>Phạm Công Tình</t>
  </si>
  <si>
    <t>02/02/1983</t>
  </si>
  <si>
    <t>Phạm Công Lưu</t>
  </si>
  <si>
    <t>24/09/2005</t>
  </si>
  <si>
    <t>Phạm Thị Như Ý</t>
  </si>
  <si>
    <t>01/07/2009</t>
  </si>
  <si>
    <t>16/06/1941</t>
  </si>
  <si>
    <t>Bùi Xuân Thu</t>
  </si>
  <si>
    <t>03/01/1957</t>
  </si>
  <si>
    <t>Thôn 5</t>
  </si>
  <si>
    <t>Bùi Thị Ba</t>
  </si>
  <si>
    <t>07/10/1958</t>
  </si>
  <si>
    <t>Phạm Mai Thanh Thúy</t>
  </si>
  <si>
    <t>04/03/2015</t>
  </si>
  <si>
    <t>Nguyễn Tuấn Anh</t>
  </si>
  <si>
    <t>25/12/2012</t>
  </si>
  <si>
    <t>Cao Thị Huyền</t>
  </si>
  <si>
    <t>10/10/1990</t>
  </si>
  <si>
    <t>Hà Huyền Trang</t>
  </si>
  <si>
    <t>12/08/2011</t>
  </si>
  <si>
    <t>Hà Ngọc Ánh</t>
  </si>
  <si>
    <t>31/03/2016</t>
  </si>
  <si>
    <t>Phạm Thúc Nghĩa</t>
  </si>
  <si>
    <t>Phạm Thúc Trung</t>
  </si>
  <si>
    <t>20/09/1981</t>
  </si>
  <si>
    <t>Thôn 6</t>
  </si>
  <si>
    <t>Phạm Thúc Nhật Quang</t>
  </si>
  <si>
    <t>11/06/2008</t>
  </si>
  <si>
    <t>Hà Thị Việt</t>
  </si>
  <si>
    <t>29/02/1956</t>
  </si>
  <si>
    <t>Quách Văn Hợi</t>
  </si>
  <si>
    <t>17/02/1995</t>
  </si>
  <si>
    <t>Quách Thị Hồng Nhi</t>
  </si>
  <si>
    <t>28/10/2014</t>
  </si>
  <si>
    <t>Cao Thị Trà My</t>
  </si>
  <si>
    <t>Cao Viết Hiếu</t>
  </si>
  <si>
    <t>Trịnh Thị Nhung</t>
  </si>
  <si>
    <t>Phạm Văn Hiền</t>
  </si>
  <si>
    <t>30/9/2009</t>
  </si>
  <si>
    <t>Phạm Văn Ba</t>
  </si>
  <si>
    <t>Lê Thị Thi</t>
  </si>
  <si>
    <t>Thôn 7</t>
  </si>
  <si>
    <t>Dương Thị Bình</t>
  </si>
  <si>
    <t>19/6/1970</t>
  </si>
  <si>
    <t>Dương Thị Thúy</t>
  </si>
  <si>
    <t>Trịnh Linh Đan</t>
  </si>
  <si>
    <t>Quách Văn Nỉnh</t>
  </si>
  <si>
    <t>01/01/1936</t>
  </si>
  <si>
    <t>Bùi Thị Duyên</t>
  </si>
  <si>
    <t>20/10/1978</t>
  </si>
  <si>
    <t>15/03/1977</t>
  </si>
  <si>
    <t>Lê Thị Liên</t>
  </si>
  <si>
    <t>10/10/1965</t>
  </si>
  <si>
    <t>Quách Công Minh</t>
  </si>
  <si>
    <t>11/05/1995</t>
  </si>
  <si>
    <t>Quách Công Châu</t>
  </si>
  <si>
    <t>15/02/1997</t>
  </si>
  <si>
    <t>Quách Thị Phòng</t>
  </si>
  <si>
    <t>Quách Công Long</t>
  </si>
  <si>
    <t>Lê Đình Lọc</t>
  </si>
  <si>
    <t>Trịnh Thị Từ</t>
  </si>
  <si>
    <t>Lê Thị Linh</t>
  </si>
  <si>
    <t>05/05/1978</t>
  </si>
  <si>
    <t>Thôn 8</t>
  </si>
  <si>
    <t>Lê Thị Kim Oanh</t>
  </si>
  <si>
    <t>30/12/2014</t>
  </si>
  <si>
    <t>Lê Thị Phết</t>
  </si>
  <si>
    <t>19/01/1928</t>
  </si>
  <si>
    <t>Lê Khắc Tình</t>
  </si>
  <si>
    <t>24/12/1983</t>
  </si>
  <si>
    <t>Nguyễn Thị Lệ</t>
  </si>
  <si>
    <t>Lê Quỳnh Thương</t>
  </si>
  <si>
    <t>14/3/2009</t>
  </si>
  <si>
    <t>Lê Minh Quân</t>
  </si>
  <si>
    <t>10/10/1954</t>
  </si>
  <si>
    <t>Quách Thị Quế</t>
  </si>
  <si>
    <t>05/11/1970</t>
  </si>
  <si>
    <t>Lê Khắc Sơn</t>
  </si>
  <si>
    <t>14/10/1962</t>
  </si>
  <si>
    <t>Lê Xuân Hà</t>
  </si>
  <si>
    <t>12/03/1995</t>
  </si>
  <si>
    <t>Lê Thùy Linh</t>
  </si>
  <si>
    <t>06/01/2007</t>
  </si>
  <si>
    <t>10/05/1960</t>
  </si>
  <si>
    <t>Thôn 9</t>
  </si>
  <si>
    <t>Lê Thị Duyên</t>
  </si>
  <si>
    <t>06/02/1984</t>
  </si>
  <si>
    <t>Phạm Văn Ý</t>
  </si>
  <si>
    <t>15/03/1987</t>
  </si>
  <si>
    <t>Cao Thị Xuân</t>
  </si>
  <si>
    <t>18/08/1990</t>
  </si>
  <si>
    <t>Phạm Ngọc Duy</t>
  </si>
  <si>
    <t>12/05/2011</t>
  </si>
  <si>
    <t>Phạm Ngọc Khánh</t>
  </si>
  <si>
    <t>28/09/2015</t>
  </si>
  <si>
    <t>Phạm Thị Huyền Trang</t>
  </si>
  <si>
    <t>20/06/2018</t>
  </si>
  <si>
    <t>Bùi Hồng Luyện</t>
  </si>
  <si>
    <t>04/04/1980</t>
  </si>
  <si>
    <t>Bùi Văn Võ</t>
  </si>
  <si>
    <t>18/03/1999</t>
  </si>
  <si>
    <t>Quách Thị Lai</t>
  </si>
  <si>
    <t>09/09/1933</t>
  </si>
  <si>
    <t>16/02/1973</t>
  </si>
  <si>
    <t>Bùi Văn Diễn</t>
  </si>
  <si>
    <t>19/10/1999</t>
  </si>
  <si>
    <t>Bùi Văn Diện</t>
  </si>
  <si>
    <t>Lê Thị Lệ</t>
  </si>
  <si>
    <t>Bùi Thị Lan Anh</t>
  </si>
  <si>
    <t>18/01/2019</t>
  </si>
  <si>
    <t>Bùi Thị Thủy Tiên</t>
  </si>
  <si>
    <t>24/08/2014</t>
  </si>
  <si>
    <t>Bùi Văn Anh Trường</t>
  </si>
  <si>
    <t>20/01/2017</t>
  </si>
  <si>
    <t>02/09/2019</t>
  </si>
  <si>
    <t>Nguyễn Văn Tươi</t>
  </si>
  <si>
    <t>05/01/1962</t>
  </si>
  <si>
    <t>Phạm Thị Quảng</t>
  </si>
  <si>
    <t>02/03/1966</t>
  </si>
  <si>
    <t>02/03/1962</t>
  </si>
  <si>
    <t>Bùi Thị Thân</t>
  </si>
  <si>
    <t>23/9/1956</t>
  </si>
  <si>
    <t>Nguyễn Thị Năm</t>
  </si>
  <si>
    <t>05/04/1986</t>
  </si>
  <si>
    <t>14/09/1955</t>
  </si>
  <si>
    <t>Nguyễn Thị Trang</t>
  </si>
  <si>
    <t>12/09/2017</t>
  </si>
  <si>
    <t>Nguyễn Quốc Nam</t>
  </si>
  <si>
    <t>14/07/2011</t>
  </si>
  <si>
    <t>Quách Văn Cảnh</t>
  </si>
  <si>
    <t>05/04/1976</t>
  </si>
  <si>
    <t>Trần Thị Dân</t>
  </si>
  <si>
    <t>04/03/1978</t>
  </si>
  <si>
    <t>Quách Thị Cúc</t>
  </si>
  <si>
    <t>01/10/2003</t>
  </si>
  <si>
    <t>Trương Thị Hinh</t>
  </si>
  <si>
    <t>05/02/1956</t>
  </si>
  <si>
    <t>Phạm Hùng Anh</t>
  </si>
  <si>
    <t>20/06/1977</t>
  </si>
  <si>
    <t>08/10/1975</t>
  </si>
  <si>
    <t>Phạm Minh Khôi</t>
  </si>
  <si>
    <t>03/11/2001</t>
  </si>
  <si>
    <t>Phạm Minh Đăng</t>
  </si>
  <si>
    <t>04/07/2012</t>
  </si>
  <si>
    <t>Phạm Văn Thuận</t>
  </si>
  <si>
    <t>Thôn 10</t>
  </si>
  <si>
    <t>18/05/1951</t>
  </si>
  <si>
    <t>28/05/1975</t>
  </si>
  <si>
    <t>Nguyễn Thị Lợi</t>
  </si>
  <si>
    <t>Nguyễn Đình Huy</t>
  </si>
  <si>
    <t>29/05/1999</t>
  </si>
  <si>
    <t>Lưu Thị Huệ</t>
  </si>
  <si>
    <t>01/02/1947</t>
  </si>
  <si>
    <t>Phạm Văn Khuyên</t>
  </si>
  <si>
    <t>10/12/1942</t>
  </si>
  <si>
    <t>15/05/1945</t>
  </si>
  <si>
    <t>Nguyễn Đình Nam</t>
  </si>
  <si>
    <t>20/9/2011</t>
  </si>
  <si>
    <t>Phạm Bùi Anh Thư</t>
  </si>
  <si>
    <t>20/12/2017</t>
  </si>
  <si>
    <t>Bùi Văn Tưởng</t>
  </si>
  <si>
    <t>25/12/1988</t>
  </si>
  <si>
    <t>03/07/1987</t>
  </si>
  <si>
    <t>17/05/2009</t>
  </si>
  <si>
    <t>Bùi Văn Khoa</t>
  </si>
  <si>
    <t>Bùi Nhất Nhất</t>
  </si>
  <si>
    <t>17/10/2016</t>
  </si>
  <si>
    <t>Trịnh Thị Hòa</t>
  </si>
  <si>
    <t>Hà Thị Thúy</t>
  </si>
  <si>
    <t>Trịnh Thị Hân</t>
  </si>
  <si>
    <t>07/05/1967</t>
  </si>
  <si>
    <t>18/04/1976</t>
  </si>
  <si>
    <t>Trịnh Thị Tâm</t>
  </si>
  <si>
    <t>15/06/1960</t>
  </si>
  <si>
    <t>Trịnh Văn Tứ</t>
  </si>
  <si>
    <t>Trương Thị Nhường</t>
  </si>
  <si>
    <t>19/09/1982</t>
  </si>
  <si>
    <t>Phạm Thị Lạc</t>
  </si>
  <si>
    <t>Nguyễn Văn Tâm</t>
  </si>
  <si>
    <t>Lê Thị Thự</t>
  </si>
  <si>
    <t>20/10/1939</t>
  </si>
  <si>
    <t>Nguyễn Văn Hóa</t>
  </si>
  <si>
    <t>Bùi Thị Thắm</t>
  </si>
  <si>
    <t>31/10/1984</t>
  </si>
  <si>
    <t>Nguyễn Thị Khánh Linh</t>
  </si>
  <si>
    <t>19/07/2013</t>
  </si>
  <si>
    <t>Nguyễn Thị Khánh Đan</t>
  </si>
  <si>
    <t>28/03/2016</t>
  </si>
  <si>
    <t>Phạm Thế Vinh</t>
  </si>
  <si>
    <t>16/10/1958</t>
  </si>
  <si>
    <t>15/06/1968</t>
  </si>
  <si>
    <t>Phạm Thị Lợi</t>
  </si>
  <si>
    <t>23/05/1984</t>
  </si>
  <si>
    <t>Phạm Thị Thu Trang</t>
  </si>
  <si>
    <t>13/07/1957</t>
  </si>
  <si>
    <t>19/09/1985</t>
  </si>
  <si>
    <t>27/10/2010</t>
  </si>
  <si>
    <t>Phạm Văn Huy</t>
  </si>
  <si>
    <t>Trần Thị Thanh Hương</t>
  </si>
  <si>
    <t>28/6/1990</t>
  </si>
  <si>
    <t>Quách Thị Bộ</t>
  </si>
  <si>
    <t>Phạm Thị Tố Lan</t>
  </si>
  <si>
    <t>Trịnh Thị Xuyến</t>
  </si>
  <si>
    <t>29/10/1959</t>
  </si>
  <si>
    <t>Bùi Ngân Hà</t>
  </si>
  <si>
    <t>18/7/2007</t>
  </si>
  <si>
    <t>Bùi Nguyễn Phương Thảo</t>
  </si>
  <si>
    <t>19/5/2014</t>
  </si>
  <si>
    <t>Bùi Hoàng Anh Thư</t>
  </si>
  <si>
    <t>Phạm Thị Linh</t>
  </si>
  <si>
    <t>Phạm Thị Hoa</t>
  </si>
  <si>
    <t>25/09/1964</t>
  </si>
  <si>
    <t>28/01/1986</t>
  </si>
  <si>
    <t>Nguyễn Thùy Trâm Anh</t>
  </si>
  <si>
    <t>25/06/2014</t>
  </si>
  <si>
    <t>Bùi Văn Tâm</t>
  </si>
  <si>
    <t>Trịnh Thị Nê</t>
  </si>
  <si>
    <t>23/4/1992</t>
  </si>
  <si>
    <t>Bùi Mạnh Tân</t>
  </si>
  <si>
    <t>13/10/2015</t>
  </si>
  <si>
    <t>Bùi Gia Huy</t>
  </si>
  <si>
    <t>13/10/1984</t>
  </si>
  <si>
    <t>23/05/2011</t>
  </si>
  <si>
    <t>Phạm Văn Chí</t>
  </si>
  <si>
    <t>Bùi Văn Lâm</t>
  </si>
  <si>
    <t>21/9/1990</t>
  </si>
  <si>
    <t>Bùi Thị Yến Nhi</t>
  </si>
  <si>
    <t>14/01/2009</t>
  </si>
  <si>
    <t>Bùi Như Quỳnh</t>
  </si>
  <si>
    <t>17/02/2013</t>
  </si>
  <si>
    <t>Phạm Thúc Lại</t>
  </si>
  <si>
    <t>14/5/1957</t>
  </si>
  <si>
    <t>Phạm Thúc Tuân</t>
  </si>
  <si>
    <t>23/01/2012</t>
  </si>
  <si>
    <t>Phạm Thị Riên</t>
  </si>
  <si>
    <t>22/12/1955</t>
  </si>
  <si>
    <t>Phạm Quang Cường</t>
  </si>
  <si>
    <t>20/01/2010</t>
  </si>
  <si>
    <t>Bùi Văn Thương</t>
  </si>
  <si>
    <t>Bùi Văn Bốn</t>
  </si>
  <si>
    <t>Cao Thị Thân</t>
  </si>
  <si>
    <t>19/01/1997</t>
  </si>
  <si>
    <t>Bùi Thị Bích Phượng</t>
  </si>
  <si>
    <t>14/02/2019</t>
  </si>
  <si>
    <t>Bùi Quang Hợp</t>
  </si>
  <si>
    <t>21/12/1950</t>
  </si>
  <si>
    <t>Bùi Thị Viễn</t>
  </si>
  <si>
    <t>Bùi Quang Luân</t>
  </si>
  <si>
    <t>27/06/1993</t>
  </si>
  <si>
    <t>02/08/1985</t>
  </si>
  <si>
    <t>Trương Công Vũ</t>
  </si>
  <si>
    <t>10/04/2009</t>
  </si>
  <si>
    <t>Trương Công Văn</t>
  </si>
  <si>
    <t>07/10/2014</t>
  </si>
  <si>
    <t>25/10/1966</t>
  </si>
  <si>
    <t>Bùi Văn Thạch</t>
  </si>
  <si>
    <t>Lê Hải Đăng</t>
  </si>
  <si>
    <t>28/02/1990</t>
  </si>
  <si>
    <t>Bùi Thị Huyền</t>
  </si>
  <si>
    <t>Lê Anh Thư</t>
  </si>
  <si>
    <t>Lê Anh Khôi</t>
  </si>
  <si>
    <t>13/10/2016</t>
  </si>
  <si>
    <t>Cao Viết Thành</t>
  </si>
  <si>
    <t>15/6/1954</t>
  </si>
  <si>
    <t>Nguyễn Thị Quán</t>
  </si>
  <si>
    <t>05/06/1978</t>
  </si>
  <si>
    <t>Hoàng Hà Nhi</t>
  </si>
  <si>
    <t>02/01/2005</t>
  </si>
  <si>
    <t>Hoàng Văn Dũng</t>
  </si>
  <si>
    <t>19/07/2012</t>
  </si>
  <si>
    <t>Trịnh Thị Linh</t>
  </si>
  <si>
    <t>Trịnh Thị Kiểm</t>
  </si>
  <si>
    <t>Quách Văn Thêm</t>
  </si>
  <si>
    <t>20/05/1961</t>
  </si>
  <si>
    <t>Nguyễn Thị Tiến</t>
  </si>
  <si>
    <t>15/03/1961</t>
  </si>
  <si>
    <t>Quách Văn Phẩm</t>
  </si>
  <si>
    <t>09/07/1989</t>
  </si>
  <si>
    <t>Quách Văn Ngoan</t>
  </si>
  <si>
    <t>Quách Công Hòa</t>
  </si>
  <si>
    <t>25/02/1992</t>
  </si>
  <si>
    <t>Lê Thị Diệu</t>
  </si>
  <si>
    <t>28/04/1994</t>
  </si>
  <si>
    <t>Nguyễn Thị Hằng</t>
  </si>
  <si>
    <t>Bùi Văn Quang</t>
  </si>
  <si>
    <t>Phạm Thị Hiệp</t>
  </si>
  <si>
    <t>Phạm Huy Hoàng</t>
  </si>
  <si>
    <t>Trịnh Hữu Chung</t>
  </si>
  <si>
    <t>Nguyễn Thị Thu</t>
  </si>
  <si>
    <t>Trịnh Hữu Minh</t>
  </si>
  <si>
    <t>Lô Thị Anh</t>
  </si>
  <si>
    <t>17/10/1992</t>
  </si>
  <si>
    <t>Trịnh Hữu Tâm</t>
  </si>
  <si>
    <t>19/3/2017</t>
  </si>
  <si>
    <t>15/01/1983</t>
  </si>
  <si>
    <t>Phạm Văn Nhật</t>
  </si>
  <si>
    <t>20/02/2010</t>
  </si>
  <si>
    <t>30/09/2020</t>
  </si>
  <si>
    <t>Phạm Thúc Mạnh</t>
  </si>
  <si>
    <t>25/05/1960</t>
  </si>
  <si>
    <t>Bùi Thị Long</t>
  </si>
  <si>
    <t>17/05/1956</t>
  </si>
  <si>
    <t>15/06/1994</t>
  </si>
  <si>
    <t>20/07/1996</t>
  </si>
  <si>
    <t>23/10/2018</t>
  </si>
  <si>
    <t>Phạm Thị Anh Thư</t>
  </si>
  <si>
    <t>Trịnh Đình Tuấn</t>
  </si>
  <si>
    <t>038066024113</t>
  </si>
  <si>
    <t>038130007004</t>
  </si>
  <si>
    <t>038097003436</t>
  </si>
  <si>
    <t>038054016899</t>
  </si>
  <si>
    <t>038056019169</t>
  </si>
  <si>
    <t>038141008178</t>
  </si>
  <si>
    <t>038081010032</t>
  </si>
  <si>
    <t>038314008065</t>
  </si>
  <si>
    <t>038045000402</t>
  </si>
  <si>
    <t>038182018393</t>
  </si>
  <si>
    <t>038165020285</t>
  </si>
  <si>
    <t>038042001449</t>
  </si>
  <si>
    <t>038178010872</t>
  </si>
  <si>
    <t>038128003648</t>
  </si>
  <si>
    <t>038062028512</t>
  </si>
  <si>
    <t>038160019520</t>
  </si>
  <si>
    <t>038184027342</t>
  </si>
  <si>
    <t>038211030853</t>
  </si>
  <si>
    <t>038186038590</t>
  </si>
  <si>
    <t>038076023405</t>
  </si>
  <si>
    <t>038330332828</t>
  </si>
  <si>
    <t>038201029592</t>
  </si>
  <si>
    <t>038151013243</t>
  </si>
  <si>
    <t>038042000684</t>
  </si>
  <si>
    <t>038076029688</t>
  </si>
  <si>
    <t>038160029933</t>
  </si>
  <si>
    <t>042085012567</t>
  </si>
  <si>
    <t>038184017149</t>
  </si>
  <si>
    <t>038058014617</t>
  </si>
  <si>
    <t>038168016409</t>
  </si>
  <si>
    <t>038157020788</t>
  </si>
  <si>
    <t>038185045130</t>
  </si>
  <si>
    <t>038157025109</t>
  </si>
  <si>
    <t>0374985404</t>
  </si>
  <si>
    <t>038307017768</t>
  </si>
  <si>
    <t>038091006176</t>
  </si>
  <si>
    <t>038088007176</t>
  </si>
  <si>
    <t>038052003792</t>
  </si>
  <si>
    <t>038146014447</t>
  </si>
  <si>
    <t>03879019037</t>
  </si>
  <si>
    <t>038197027425</t>
  </si>
  <si>
    <t>038083036462</t>
  </si>
  <si>
    <t>038086019367</t>
  </si>
  <si>
    <t>038060003856</t>
  </si>
  <si>
    <t>038176019374</t>
  </si>
  <si>
    <t>038094044039</t>
  </si>
  <si>
    <t>038178026088</t>
  </si>
  <si>
    <t>038305024633</t>
  </si>
  <si>
    <t>038168030084</t>
  </si>
  <si>
    <t>038166016585</t>
  </si>
  <si>
    <t>038161021462</t>
  </si>
  <si>
    <t>038062016957</t>
  </si>
  <si>
    <t>038074030519</t>
  </si>
  <si>
    <t>038171004666</t>
  </si>
  <si>
    <t>038088013939</t>
  </si>
  <si>
    <t>038185041983</t>
  </si>
  <si>
    <t>038063026034</t>
  </si>
  <si>
    <t>038053009162</t>
  </si>
  <si>
    <t>038205013308</t>
  </si>
  <si>
    <t>038309028705</t>
  </si>
  <si>
    <t>038057015079</t>
  </si>
  <si>
    <t>038058015462</t>
  </si>
  <si>
    <t>038095005174</t>
  </si>
  <si>
    <t>038170001460</t>
  </si>
  <si>
    <t>038178010641</t>
  </si>
  <si>
    <t>038036002549</t>
  </si>
  <si>
    <t>038309030046</t>
  </si>
  <si>
    <t>038083011146</t>
  </si>
  <si>
    <t>038190001083</t>
  </si>
  <si>
    <t>038309009251</t>
  </si>
  <si>
    <t>038307019839</t>
  </si>
  <si>
    <t>038190005714</t>
  </si>
  <si>
    <t>038080001113</t>
  </si>
  <si>
    <t>038133002448</t>
  </si>
  <si>
    <t>038099015347</t>
  </si>
  <si>
    <t>038301010542</t>
  </si>
  <si>
    <t>038091047934</t>
  </si>
  <si>
    <t>038195026941</t>
  </si>
  <si>
    <t>038165016607</t>
  </si>
  <si>
    <t>038062007539</t>
  </si>
  <si>
    <t>038077026181</t>
  </si>
  <si>
    <t>Phạm Thị Kỳ</t>
  </si>
  <si>
    <t>038308026499</t>
  </si>
  <si>
    <t>038156004864</t>
  </si>
  <si>
    <t>038099016050</t>
  </si>
  <si>
    <t>038147013837</t>
  </si>
  <si>
    <t>038145009902</t>
  </si>
  <si>
    <t>038211032993</t>
  </si>
  <si>
    <t>038317012175</t>
  </si>
  <si>
    <t>038099016717</t>
  </si>
  <si>
    <t>038303005093</t>
  </si>
  <si>
    <t>038320032802</t>
  </si>
  <si>
    <t>038160009494</t>
  </si>
  <si>
    <t>038095006936</t>
  </si>
  <si>
    <t>038213003399</t>
  </si>
  <si>
    <t>038054019271</t>
  </si>
  <si>
    <t>038313009617</t>
  </si>
  <si>
    <t>038060032250</t>
  </si>
  <si>
    <t>038043007681</t>
  </si>
  <si>
    <t>038151003134</t>
  </si>
  <si>
    <t>038154023114</t>
  </si>
  <si>
    <t>038215037198</t>
  </si>
  <si>
    <t>089212013644</t>
  </si>
  <si>
    <t>038311001282</t>
  </si>
  <si>
    <t>038208008773</t>
  </si>
  <si>
    <t>038312027625</t>
  </si>
  <si>
    <t>038309024061</t>
  </si>
  <si>
    <t>038313022302</t>
  </si>
  <si>
    <t>038075027273</t>
  </si>
  <si>
    <t>038139006712</t>
  </si>
  <si>
    <t>038215005345</t>
  </si>
  <si>
    <t>038318018969</t>
  </si>
  <si>
    <t>038314008685</t>
  </si>
  <si>
    <t>038088003833</t>
  </si>
  <si>
    <t>038187001951</t>
  </si>
  <si>
    <t>038309004942</t>
  </si>
  <si>
    <t>038167012516</t>
  </si>
  <si>
    <t>038182029153</t>
  </si>
  <si>
    <t>038139003775</t>
  </si>
  <si>
    <t>038087004346</t>
  </si>
  <si>
    <t>038184012273</t>
  </si>
  <si>
    <t>038312033311</t>
  </si>
  <si>
    <t>038170023765</t>
  </si>
  <si>
    <t>038196015771</t>
  </si>
  <si>
    <t>038310010603</t>
  </si>
  <si>
    <t>038089038009</t>
  </si>
  <si>
    <t>038314023258</t>
  </si>
  <si>
    <t>038164005148</t>
  </si>
  <si>
    <t>038314031337</t>
  </si>
  <si>
    <t>038215026859</t>
  </si>
  <si>
    <t>038220011107</t>
  </si>
  <si>
    <t>038144009735</t>
  </si>
  <si>
    <t>038184037170</t>
  </si>
  <si>
    <t>038313026767</t>
  </si>
  <si>
    <t>038309007573</t>
  </si>
  <si>
    <t>038315032076</t>
  </si>
  <si>
    <t>038219035631</t>
  </si>
  <si>
    <t>038164015047</t>
  </si>
  <si>
    <t>038050010414</t>
  </si>
  <si>
    <t>038093019055</t>
  </si>
  <si>
    <t>038185017703</t>
  </si>
  <si>
    <t>038214032229</t>
  </si>
  <si>
    <t>038209017921</t>
  </si>
  <si>
    <t>038166027772</t>
  </si>
  <si>
    <t>038091049247</t>
  </si>
  <si>
    <t>096311009903</t>
  </si>
  <si>
    <t>038054018167</t>
  </si>
  <si>
    <t>038212004219</t>
  </si>
  <si>
    <t>038161012210</t>
  </si>
  <si>
    <t>038093012664</t>
  </si>
  <si>
    <t>038061014380</t>
  </si>
  <si>
    <t>038089036160</t>
  </si>
  <si>
    <t>038092008902</t>
  </si>
  <si>
    <r>
      <t xml:space="preserve">  ỦY BAN NHÂN DÂN
X</t>
    </r>
    <r>
      <rPr>
        <b/>
        <u/>
        <sz val="8"/>
        <rFont val="Times New Roman"/>
        <family val="1"/>
      </rPr>
      <t>Ã NGỌC LIÊ</t>
    </r>
    <r>
      <rPr>
        <b/>
        <sz val="8"/>
        <rFont val="Times New Roman"/>
        <family val="1"/>
      </rPr>
      <t>N</t>
    </r>
  </si>
  <si>
    <r>
      <t>CỘNG HÒA XÃ HỘI CHỦ NGHĨA VIỆT NAM
Đ</t>
    </r>
    <r>
      <rPr>
        <b/>
        <u/>
        <sz val="8"/>
        <rFont val="Times New Roman"/>
        <family val="1"/>
      </rPr>
      <t>ộc lập - Tự do - Hạnh phú</t>
    </r>
    <r>
      <rPr>
        <b/>
        <sz val="8"/>
        <rFont val="Times New Roman"/>
        <family val="1"/>
      </rPr>
      <t>c</t>
    </r>
  </si>
  <si>
    <t>NGƯỜI LẬP BIỂU</t>
  </si>
  <si>
    <t>Lê Hồng Nhung</t>
  </si>
  <si>
    <t>Bùi Thị Phượng</t>
  </si>
  <si>
    <t>038214013312</t>
  </si>
  <si>
    <r>
      <t xml:space="preserve">Họ và tên 
</t>
    </r>
    <r>
      <rPr>
        <sz val="7"/>
        <rFont val="Times New Roman"/>
        <family val="1"/>
      </rPr>
      <t>(Chủ hộ ghi đầu tiên)</t>
    </r>
  </si>
  <si>
    <r>
      <t xml:space="preserve">Quan hệ với
chủ hộ </t>
    </r>
    <r>
      <rPr>
        <sz val="7"/>
        <rFont val="Times New Roman"/>
        <family val="1"/>
      </rPr>
      <t>(ghi mã)</t>
    </r>
  </si>
  <si>
    <r>
      <t xml:space="preserve">Giới tính 
</t>
    </r>
    <r>
      <rPr>
        <sz val="7"/>
        <rFont val="Times New Roman"/>
        <family val="1"/>
      </rPr>
      <t>(1: Nam, 2: Nữ)</t>
    </r>
  </si>
  <si>
    <r>
      <t xml:space="preserve">Dân tộc </t>
    </r>
    <r>
      <rPr>
        <sz val="7"/>
        <rFont val="Times New Roman"/>
        <family val="1"/>
      </rPr>
      <t>(ghi theo mã của 
Tổng cục Thống kê)</t>
    </r>
  </si>
  <si>
    <r>
      <t xml:space="preserve">Ghi chú: </t>
    </r>
    <r>
      <rPr>
        <sz val="7"/>
        <rFont val="Times New Roman"/>
        <family val="1"/>
      </rPr>
      <t>vượt ngưỡng, chết, chuyển đi, sang cận nghèo, nhập hộ (viết chính xác)</t>
    </r>
  </si>
  <si>
    <t xml:space="preserve">Điểm
 sau khi rà soát </t>
  </si>
  <si>
    <t>038057006712</t>
  </si>
  <si>
    <t>038086013517</t>
  </si>
  <si>
    <t>038090010470</t>
  </si>
  <si>
    <t>03824479738</t>
  </si>
  <si>
    <t>038303034991</t>
  </si>
  <si>
    <t>038059013380</t>
  </si>
  <si>
    <t>038159019526</t>
  </si>
  <si>
    <t>038217017811</t>
  </si>
  <si>
    <t>038210027561</t>
  </si>
  <si>
    <t>038220025389</t>
  </si>
  <si>
    <t>Bùi Văn Duy</t>
  </si>
  <si>
    <t>Bùi Văn Khánh</t>
  </si>
  <si>
    <t>Hà Thị Niên</t>
  </si>
  <si>
    <t>Cao Viết Lương</t>
  </si>
  <si>
    <t>Bùi Thị Thức</t>
  </si>
  <si>
    <t>05/07/1967</t>
  </si>
  <si>
    <t>01/04/1962</t>
  </si>
  <si>
    <t>038067024217</t>
  </si>
  <si>
    <t>038162008492</t>
  </si>
  <si>
    <t>038216021641</t>
  </si>
  <si>
    <t>Lương Thị Bảo Anh</t>
  </si>
  <si>
    <t>Lương Thị Bảo Ngân</t>
  </si>
  <si>
    <t>18/12/2021</t>
  </si>
  <si>
    <t>30/01/2023</t>
  </si>
  <si>
    <t>038190054140</t>
  </si>
  <si>
    <t>Cao Viết Nhất</t>
  </si>
  <si>
    <t>24/02/2004</t>
  </si>
  <si>
    <t>15/08/1985</t>
  </si>
  <si>
    <t>Cao Viết Lộc</t>
  </si>
  <si>
    <t>06/10/2008</t>
  </si>
  <si>
    <t>28/01/1980</t>
  </si>
  <si>
    <t>Bùi Văn Anh Khoa</t>
  </si>
  <si>
    <t>038222023770</t>
  </si>
  <si>
    <t>Bùi Thị Dinh</t>
  </si>
  <si>
    <t>25/01/1994</t>
  </si>
  <si>
    <t>038164023615</t>
  </si>
  <si>
    <t>Trịnh Thị Chăm</t>
  </si>
  <si>
    <t>033188014215</t>
  </si>
  <si>
    <t>038219039753</t>
  </si>
  <si>
    <t>Bùi Văn Đăng Khôi</t>
  </si>
  <si>
    <t>15/03/1952</t>
  </si>
  <si>
    <t>038152020927</t>
  </si>
  <si>
    <t>18/02/1956</t>
  </si>
  <si>
    <t>038184015081</t>
  </si>
  <si>
    <t>24/12/2014</t>
  </si>
  <si>
    <t>038154020713</t>
  </si>
  <si>
    <t>038158016780</t>
  </si>
  <si>
    <t>038190010720</t>
  </si>
  <si>
    <t>038316023186</t>
  </si>
  <si>
    <t>038162032118</t>
  </si>
  <si>
    <t>038078028489</t>
  </si>
  <si>
    <t>038077026951</t>
  </si>
  <si>
    <t>038095015391</t>
  </si>
  <si>
    <t>038097030187</t>
  </si>
  <si>
    <t>038145002596</t>
  </si>
  <si>
    <t>038154019780</t>
  </si>
  <si>
    <t>038087049662</t>
  </si>
  <si>
    <t>038173025670</t>
  </si>
  <si>
    <t>038099015821</t>
  </si>
  <si>
    <t>038097015414</t>
  </si>
  <si>
    <t>038319018430</t>
  </si>
  <si>
    <t>038314013918</t>
  </si>
  <si>
    <t>038217013653</t>
  </si>
  <si>
    <t>038219026704</t>
  </si>
  <si>
    <t>038166027395</t>
  </si>
  <si>
    <t>038156020943</t>
  </si>
  <si>
    <t>038162027150</t>
  </si>
  <si>
    <t>038155017066</t>
  </si>
  <si>
    <t>038317003109</t>
  </si>
  <si>
    <t>038178023865</t>
  </si>
  <si>
    <t>038046004844</t>
  </si>
  <si>
    <t>038075019436</t>
  </si>
  <si>
    <t>038094032806</t>
  </si>
  <si>
    <t>038190035742</t>
  </si>
  <si>
    <t>038163018383</t>
  </si>
  <si>
    <t>038147008649</t>
  </si>
  <si>
    <t>038313013549</t>
  </si>
  <si>
    <t>038316037030</t>
  </si>
  <si>
    <t>025190000955</t>
  </si>
  <si>
    <t>038311001781</t>
  </si>
  <si>
    <t>038320006221</t>
  </si>
  <si>
    <t>038185027895</t>
  </si>
  <si>
    <t>038192008115</t>
  </si>
  <si>
    <t>038211011946</t>
  </si>
  <si>
    <t>Lương Văn Thiết</t>
  </si>
  <si>
    <t>038155014251</t>
  </si>
  <si>
    <t>038210001690</t>
  </si>
  <si>
    <t>038159017705</t>
  </si>
  <si>
    <t>038080037556</t>
  </si>
  <si>
    <t>038185028636</t>
  </si>
  <si>
    <t>038204024382</t>
  </si>
  <si>
    <t>038208003270</t>
  </si>
  <si>
    <t>038189018688</t>
  </si>
  <si>
    <t>096090016473</t>
  </si>
  <si>
    <t>096216009602</t>
  </si>
  <si>
    <t>038170035955</t>
  </si>
  <si>
    <t>038095002961</t>
  </si>
  <si>
    <t>038155014238</t>
  </si>
  <si>
    <t>038201010050</t>
  </si>
  <si>
    <t>038156021845</t>
  </si>
  <si>
    <t>038175012506</t>
  </si>
  <si>
    <t>038212035076</t>
  </si>
  <si>
    <t>038088012357</t>
  </si>
  <si>
    <t>040192000877</t>
  </si>
  <si>
    <t>038189040498</t>
  </si>
  <si>
    <t>038196029901</t>
  </si>
  <si>
    <t>038315010008</t>
  </si>
  <si>
    <t>Phạm Thị Thu Nguyệt</t>
  </si>
  <si>
    <t>038218013968</t>
  </si>
  <si>
    <t>038321006962</t>
  </si>
  <si>
    <t>038158012830</t>
  </si>
  <si>
    <t>038083029263</t>
  </si>
  <si>
    <t>038216036033</t>
  </si>
  <si>
    <t>038194042366</t>
  </si>
  <si>
    <t>038312009061</t>
  </si>
  <si>
    <t>038223002710</t>
  </si>
  <si>
    <t>038321028124</t>
  </si>
  <si>
    <t>038319039942</t>
  </si>
  <si>
    <t>038165028494</t>
  </si>
  <si>
    <t>Lê Thị Thiện</t>
  </si>
  <si>
    <t>038194026890</t>
  </si>
  <si>
    <t>Họ và tên chủ hộ</t>
  </si>
  <si>
    <r>
      <t xml:space="preserve">Họ và tên thành viên
</t>
    </r>
    <r>
      <rPr>
        <b/>
        <sz val="8"/>
        <color indexed="8"/>
        <rFont val="Times New Roman"/>
        <family val="1"/>
      </rPr>
      <t>(Chủ hộ ghi đầu tiên)</t>
    </r>
  </si>
  <si>
    <r>
      <t xml:space="preserve">Quan hệ với
chủ hộ </t>
    </r>
    <r>
      <rPr>
        <b/>
        <sz val="8"/>
        <color indexed="8"/>
        <rFont val="Times New Roman"/>
        <family val="1"/>
      </rPr>
      <t>(ghi mã)</t>
    </r>
  </si>
  <si>
    <t>Số CCCD/ Mã định danh</t>
  </si>
  <si>
    <t>Tỉnh</t>
  </si>
  <si>
    <t>Huyện</t>
  </si>
  <si>
    <t>Mã huyện</t>
  </si>
  <si>
    <t>Xã/Thị trấn</t>
  </si>
  <si>
    <t>Mã xã/Thị trấn</t>
  </si>
  <si>
    <t>Thôn/ phố</t>
  </si>
  <si>
    <r>
      <t xml:space="preserve">Dân tộc </t>
    </r>
    <r>
      <rPr>
        <b/>
        <sz val="8"/>
        <color indexed="8"/>
        <rFont val="Times New Roman"/>
        <family val="1"/>
      </rPr>
      <t>(ghi mã)</t>
    </r>
  </si>
  <si>
    <t>Số QĐ công nhận</t>
  </si>
  <si>
    <t>Ngày ban hành QĐ công nhận</t>
  </si>
  <si>
    <t>Chỉ số dịch vụ xã hội cơ bản không được tiếp cận</t>
  </si>
  <si>
    <t>Ghi chú
CN phát sinh (CNPS); N sang CN</t>
  </si>
  <si>
    <t>giảm 1 khẩu</t>
  </si>
  <si>
    <t>giảm khẩu bằng</t>
  </si>
  <si>
    <t>038190008180</t>
  </si>
  <si>
    <t>17/07/1990</t>
  </si>
  <si>
    <t>Phạm Thị Dung</t>
  </si>
  <si>
    <t>Phạm Nguyễn Minh Phát</t>
  </si>
  <si>
    <t>10/11/2021</t>
  </si>
  <si>
    <t>038221033203</t>
  </si>
  <si>
    <t>Nguyễn Thị Đan Phượng</t>
  </si>
  <si>
    <t>23/06/2021</t>
  </si>
  <si>
    <t>038321013454</t>
  </si>
  <si>
    <t>Họ và tên 
(Chủ hộ ghi đầu tiên)</t>
  </si>
  <si>
    <t>Quan hệ với
chủ hộ (ghi mã)</t>
  </si>
  <si>
    <t>Giới tính 
(1: Nam, 2: Nữ)</t>
  </si>
  <si>
    <t>Dân tộc (ghi theo mã của 
Tổng cục Thống kê)</t>
  </si>
  <si>
    <t>Ghi chú: vượt ngưỡng, chết, chuyển đi, sang nghèo, nhập hộ (viết chính xác)</t>
  </si>
  <si>
    <t>10</t>
  </si>
  <si>
    <t>170</t>
  </si>
  <si>
    <t>160</t>
  </si>
  <si>
    <t>20</t>
  </si>
  <si>
    <t>150</t>
  </si>
  <si>
    <t>145</t>
  </si>
  <si>
    <t>Vượt ngưỡng</t>
  </si>
  <si>
    <t>Nguyễn Trọng Hoàng</t>
  </si>
  <si>
    <t>29/4/2024</t>
  </si>
  <si>
    <t>1</t>
  </si>
  <si>
    <t>Sang cận nghèo</t>
  </si>
  <si>
    <t>Ngọc Liên, ngày 25 tháng 11 năm 2024</t>
  </si>
  <si>
    <t>CHỦ TỊCH</t>
  </si>
  <si>
    <t>Nguyễn Thành Trung</t>
  </si>
  <si>
    <t>6</t>
  </si>
  <si>
    <t>7</t>
  </si>
  <si>
    <t>190</t>
  </si>
  <si>
    <t>8</t>
  </si>
  <si>
    <t>9</t>
  </si>
  <si>
    <t>140</t>
  </si>
  <si>
    <t>Hoàng Văn Sao</t>
  </si>
  <si>
    <t>038076025327</t>
  </si>
  <si>
    <t>30</t>
  </si>
  <si>
    <t>038180026664</t>
  </si>
  <si>
    <t>Hoàng Văn Huy</t>
  </si>
  <si>
    <t>28/01/2000</t>
  </si>
  <si>
    <t>038200017971</t>
  </si>
  <si>
    <t>Hoàng Thị Lan</t>
  </si>
  <si>
    <t>038309011117</t>
  </si>
  <si>
    <t>Quách Thị Hài</t>
  </si>
  <si>
    <t>20/7/1936</t>
  </si>
  <si>
    <t>03813600391</t>
  </si>
  <si>
    <t>Hoàng Yến Trang</t>
  </si>
  <si>
    <t>23/08/2017</t>
  </si>
  <si>
    <t>038317032266</t>
  </si>
  <si>
    <t>Bùi Thị Giáo</t>
  </si>
  <si>
    <t>17/09/1977</t>
  </si>
  <si>
    <t>038177020466</t>
  </si>
  <si>
    <t>Quách Thị Tâm</t>
  </si>
  <si>
    <t>038167014808</t>
  </si>
  <si>
    <t>Quách Thị Hương</t>
  </si>
  <si>
    <t>038302004720</t>
  </si>
  <si>
    <t>Phạm Thị Tân</t>
  </si>
  <si>
    <t>20/10/1971</t>
  </si>
  <si>
    <t>038171025333</t>
  </si>
  <si>
    <t>giảm 1 khẩu quách thị đào</t>
  </si>
  <si>
    <t>giảm khẩu Dậu</t>
  </si>
  <si>
    <t>CN sang N</t>
  </si>
  <si>
    <t>Phạm Thị Hồng Tươi</t>
  </si>
  <si>
    <t>24/05/2022</t>
  </si>
  <si>
    <t>038322015102</t>
  </si>
  <si>
    <t>Bổ sung khẩu Hồng Tươi</t>
  </si>
  <si>
    <t>Phạm Văn Thông</t>
  </si>
  <si>
    <t>19/05/1973</t>
  </si>
  <si>
    <t>038073026400</t>
  </si>
  <si>
    <t>Lê Thị Thúy</t>
  </si>
  <si>
    <t>20/04/1979</t>
  </si>
  <si>
    <t>038179007449</t>
  </si>
  <si>
    <t>27/07/2003</t>
  </si>
  <si>
    <t>038203004839</t>
  </si>
  <si>
    <t>Phạm Thị Kim Chi</t>
  </si>
  <si>
    <t>07/11/2006</t>
  </si>
  <si>
    <t>038306012016</t>
  </si>
  <si>
    <t>Phạm Thị Thu Phương</t>
  </si>
  <si>
    <t>04/04/2010</t>
  </si>
  <si>
    <t>038310014446</t>
  </si>
  <si>
    <t>Lê Thị Hồng</t>
  </si>
  <si>
    <t>24/11/2015</t>
  </si>
  <si>
    <t>038315004589</t>
  </si>
  <si>
    <t>Nguyễn Văn Hiệp</t>
  </si>
  <si>
    <t>19/5/1978</t>
  </si>
  <si>
    <t>038078022228</t>
  </si>
  <si>
    <t>Trịnh Thị Trang</t>
  </si>
  <si>
    <t>22/04/2006</t>
  </si>
  <si>
    <t>038306024468</t>
  </si>
  <si>
    <t>Phát sinh khẩu Trang</t>
  </si>
  <si>
    <t>07/08/1993</t>
  </si>
  <si>
    <t>12/02/1961</t>
  </si>
  <si>
    <t xml:space="preserve"> </t>
  </si>
  <si>
    <t>Bùi Văn Kiên</t>
  </si>
  <si>
    <t>02/08/1977</t>
  </si>
  <si>
    <t>038078025336</t>
  </si>
  <si>
    <t>Bùi Thị Hưng</t>
  </si>
  <si>
    <t>24/08/1978</t>
  </si>
  <si>
    <t>038177031420</t>
  </si>
  <si>
    <t>Bùi Văn Bằng</t>
  </si>
  <si>
    <t>038205010718</t>
  </si>
  <si>
    <t>BÙI VĂN BẰNG</t>
  </si>
  <si>
    <t>12/05/2005</t>
  </si>
  <si>
    <t>Nam</t>
  </si>
  <si>
    <t>310</t>
  </si>
  <si>
    <t>0</t>
  </si>
  <si>
    <t>175</t>
  </si>
  <si>
    <t>180</t>
  </si>
  <si>
    <t>Nguyễn Thị Hoa</t>
  </si>
  <si>
    <t>038062031572</t>
  </si>
  <si>
    <t>Làng Lim Còm</t>
  </si>
  <si>
    <t>Bùi Thị Quỳnh Anh</t>
  </si>
  <si>
    <t>038308023982</t>
  </si>
  <si>
    <t>Nguyễn Lương Tuyến</t>
  </si>
  <si>
    <t>038078021391</t>
  </si>
  <si>
    <t>Phùng Thị Kim Yên</t>
  </si>
  <si>
    <t>29/12/1983</t>
  </si>
  <si>
    <t>025183016593</t>
  </si>
  <si>
    <t>Nguyễn Lương Quân</t>
  </si>
  <si>
    <t>20/5/2007</t>
  </si>
  <si>
    <t>038207010326</t>
  </si>
  <si>
    <t>Nguyễn Lương Quyền</t>
  </si>
  <si>
    <t>038210026986</t>
  </si>
  <si>
    <t>Nguyễn Văn Dũng</t>
  </si>
  <si>
    <t>038080034383</t>
  </si>
  <si>
    <t>Thôn Khang Ninh</t>
  </si>
  <si>
    <t>Nguyễn Thị Vân</t>
  </si>
  <si>
    <t>038198009191</t>
  </si>
  <si>
    <t>Nguyễn Văn Nghĩa</t>
  </si>
  <si>
    <t>038307016064</t>
  </si>
  <si>
    <t>Nguyễn Thị Thúy Tình</t>
  </si>
  <si>
    <t>038308018368</t>
  </si>
  <si>
    <t>16/01/1982</t>
  </si>
  <si>
    <t>038182049367</t>
  </si>
  <si>
    <t>Nguyễn Thị Quỳnh Như</t>
  </si>
  <si>
    <t>22/7/2017</t>
  </si>
  <si>
    <t>038317010457</t>
  </si>
  <si>
    <t>Quách Thị Bình</t>
  </si>
  <si>
    <t>038137007590</t>
  </si>
  <si>
    <t>Bùi Thị Thắng</t>
  </si>
  <si>
    <t>038170037969</t>
  </si>
  <si>
    <t>Hà Thị Ngọc</t>
  </si>
  <si>
    <t>038183038000</t>
  </si>
  <si>
    <t>Hà Văn Xuân</t>
  </si>
  <si>
    <t>038210003382</t>
  </si>
  <si>
    <t>Nguyễn Thị Nhuần</t>
  </si>
  <si>
    <t>038080031416</t>
  </si>
  <si>
    <t>Phạm Hoài Băng</t>
  </si>
  <si>
    <t>038185019321</t>
  </si>
  <si>
    <t>Phạm Bảo Quyên</t>
  </si>
  <si>
    <t>038311010354</t>
  </si>
  <si>
    <t>Phạm Thùy Dương</t>
  </si>
  <si>
    <t>038315016003</t>
  </si>
  <si>
    <t>Lê Thị Thanh</t>
  </si>
  <si>
    <t>07/01/1958</t>
  </si>
  <si>
    <t>038158003373</t>
  </si>
  <si>
    <t>Quách Thị Nhuần</t>
  </si>
  <si>
    <t>18/02/1982</t>
  </si>
  <si>
    <t>038182036997</t>
  </si>
  <si>
    <t>Phạm Thị Thị</t>
  </si>
  <si>
    <t>038145008959</t>
  </si>
  <si>
    <t>Làng Mai</t>
  </si>
  <si>
    <t>Phạm Thị Âu</t>
  </si>
  <si>
    <t>038179004446</t>
  </si>
  <si>
    <t>Bùi Thị Hợi</t>
  </si>
  <si>
    <t>038147010486</t>
  </si>
  <si>
    <t>Phạm Thị Đầm</t>
  </si>
  <si>
    <t>038155019700</t>
  </si>
  <si>
    <t>Hà Thị Cảnh</t>
  </si>
  <si>
    <t>03814005808</t>
  </si>
  <si>
    <t>Phạm Thị Lần</t>
  </si>
  <si>
    <t>038185039494</t>
  </si>
  <si>
    <t>07/10/1962</t>
  </si>
  <si>
    <t>038162025640</t>
  </si>
  <si>
    <t>Đoàn Thị Lộc</t>
  </si>
  <si>
    <t>038150013705</t>
  </si>
  <si>
    <t>Làng Cao Sơn</t>
  </si>
  <si>
    <t>Trịnh Thị Minh</t>
  </si>
  <si>
    <t>038162029538</t>
  </si>
  <si>
    <t>Quách Hiền Chi</t>
  </si>
  <si>
    <t>038304023988</t>
  </si>
  <si>
    <t>Quách Thảo Ny</t>
  </si>
  <si>
    <t>038308008369</t>
  </si>
  <si>
    <t>Nguyễn Thị Vui</t>
  </si>
  <si>
    <t>038182001959</t>
  </si>
  <si>
    <t>Nguyễn Văn Duy</t>
  </si>
  <si>
    <t>038207027382</t>
  </si>
  <si>
    <t>Nguyễn Thị Đa</t>
  </si>
  <si>
    <t>31/12/1948</t>
  </si>
  <si>
    <t>038148013634</t>
  </si>
  <si>
    <t>Làng 61</t>
  </si>
  <si>
    <t>Lê Thị Thủy</t>
  </si>
  <si>
    <t>10/9/1974</t>
  </si>
  <si>
    <t>038174034294</t>
  </si>
  <si>
    <t>NPS</t>
  </si>
  <si>
    <t>Trịnh Văn Tín</t>
  </si>
  <si>
    <t>01/06/1950</t>
  </si>
  <si>
    <t>038050019396</t>
  </si>
  <si>
    <t>Làng Bứa</t>
  </si>
  <si>
    <t>Nguyễn Tấn Tài</t>
  </si>
  <si>
    <t>25/08/2008</t>
  </si>
  <si>
    <t>038208008883</t>
  </si>
  <si>
    <t>Phạm Thị Chính</t>
  </si>
  <si>
    <t>12/08/1952</t>
  </si>
  <si>
    <t>038052019875</t>
  </si>
  <si>
    <t>Đỗ Thị Áp</t>
  </si>
  <si>
    <t>038144009650</t>
  </si>
  <si>
    <t>Làng Cao Khánh</t>
  </si>
  <si>
    <t>038156013243</t>
  </si>
  <si>
    <t>Lê Thị Hiền</t>
  </si>
  <si>
    <t>038307003265</t>
  </si>
  <si>
    <t>Lê Văn Hùng</t>
  </si>
  <si>
    <t>038209011746</t>
  </si>
  <si>
    <t>Lê Duy Tý</t>
  </si>
  <si>
    <t>038056017466</t>
  </si>
  <si>
    <t>Bùi Thị Chinh</t>
  </si>
  <si>
    <t>038159012244</t>
  </si>
  <si>
    <t>Lê Duy Anh</t>
  </si>
  <si>
    <t>038094032229</t>
  </si>
  <si>
    <t>Lê Thị Nguyệt</t>
  </si>
  <si>
    <t>038178025778</t>
  </si>
  <si>
    <t>Trương Quang Tuệ</t>
  </si>
  <si>
    <t>038214030531</t>
  </si>
  <si>
    <t>Trương Lê Công Phước</t>
  </si>
  <si>
    <t>24/11/2017</t>
  </si>
  <si>
    <t>038217039023</t>
  </si>
  <si>
    <t>Phạm Quý Châu</t>
  </si>
  <si>
    <t>038055010891</t>
  </si>
  <si>
    <t>Đinh Thị Thành</t>
  </si>
  <si>
    <t>038155002144</t>
  </si>
  <si>
    <t>Bùi Đăng Khoa</t>
  </si>
  <si>
    <t>038050016448</t>
  </si>
  <si>
    <t>Thôn Z111</t>
  </si>
  <si>
    <t>Phan Thị Hạnh</t>
  </si>
  <si>
    <t>038154019470</t>
  </si>
  <si>
    <t>Bùi Thị Bình</t>
  </si>
  <si>
    <t>038304016227</t>
  </si>
  <si>
    <t>Trần Kim Dũng</t>
  </si>
  <si>
    <t>16/01/1991</t>
  </si>
  <si>
    <t>038091032008</t>
  </si>
  <si>
    <t>Phạm Thị Tươi</t>
  </si>
  <si>
    <t>06/06/1993</t>
  </si>
  <si>
    <t>038193008251</t>
  </si>
  <si>
    <t>Trần Kim Đại</t>
  </si>
  <si>
    <t>25/02/2018</t>
  </si>
  <si>
    <t>038218036323</t>
  </si>
  <si>
    <t>Bùi Quang Hưng</t>
  </si>
  <si>
    <t>025080000276</t>
  </si>
  <si>
    <t>Bùi Thái Thịnh</t>
  </si>
  <si>
    <t>038213002672</t>
  </si>
  <si>
    <t>Bùi Thái Sơn</t>
  </si>
  <si>
    <t>038217038320</t>
  </si>
  <si>
    <t>Phạm Thị Thao</t>
  </si>
  <si>
    <t>038148009054</t>
  </si>
  <si>
    <t>Lộc Thành</t>
  </si>
  <si>
    <t>Bùi Văn Phú</t>
  </si>
  <si>
    <t>038063020691</t>
  </si>
  <si>
    <t>`</t>
  </si>
  <si>
    <t>Phạm Thị Phúc</t>
  </si>
  <si>
    <t>038152022169</t>
  </si>
  <si>
    <t>Quách Văn Luận</t>
  </si>
  <si>
    <t>038088044786</t>
  </si>
  <si>
    <t>Lộc Phát</t>
  </si>
  <si>
    <t>Quách Văn Lĩnh</t>
  </si>
  <si>
    <t>038060015862</t>
  </si>
  <si>
    <t>Quách Thị Chính</t>
  </si>
  <si>
    <t>038184035413</t>
  </si>
  <si>
    <t>Quách Văn Nghĩa</t>
  </si>
  <si>
    <t>038211016785</t>
  </si>
  <si>
    <t>Quách Văn An</t>
  </si>
  <si>
    <t>174875468</t>
  </si>
  <si>
    <t>Quách Thị Thanh</t>
  </si>
  <si>
    <t>038160007982</t>
  </si>
  <si>
    <t>Quách Văn Dũng</t>
  </si>
  <si>
    <t>038084038134</t>
  </si>
  <si>
    <t>Trương Công Định</t>
  </si>
  <si>
    <t>038048011369</t>
  </si>
  <si>
    <t>Cao Thị Thúy</t>
  </si>
  <si>
    <t>038153004021</t>
  </si>
  <si>
    <t>Trương Văn Tươi</t>
  </si>
  <si>
    <t>038084018202</t>
  </si>
  <si>
    <t>Trương Công Nhất</t>
  </si>
  <si>
    <t>038202004370</t>
  </si>
  <si>
    <t>Trương Quỳnh Anh</t>
  </si>
  <si>
    <t>038318029655</t>
  </si>
  <si>
    <t>Trương Đăng Khôi</t>
  </si>
  <si>
    <t>038219045516</t>
  </si>
  <si>
    <t>Bùi Chính Nghĩa</t>
  </si>
  <si>
    <t>038046001407</t>
  </si>
  <si>
    <t>Cò Chè</t>
  </si>
  <si>
    <t>Bùi Thị Bằng</t>
  </si>
  <si>
    <t>038148002738</t>
  </si>
  <si>
    <t>Bùi Văn Bình</t>
  </si>
  <si>
    <t>038045007601</t>
  </si>
  <si>
    <t>Phạm Thị Đáng</t>
  </si>
  <si>
    <t>038145012114</t>
  </si>
  <si>
    <t>Bùi Thị Đằng</t>
  </si>
  <si>
    <t>038135004504</t>
  </si>
  <si>
    <t>Trịnh Thị Đào</t>
  </si>
  <si>
    <t>038154000990</t>
  </si>
  <si>
    <t>Lộc Tiến</t>
  </si>
  <si>
    <t/>
  </si>
  <si>
    <t>Bùi Thanh Tú</t>
  </si>
  <si>
    <t>038087014033</t>
  </si>
  <si>
    <t>Bùi Thanh Tuyến</t>
  </si>
  <si>
    <t>038093023243</t>
  </si>
  <si>
    <t>Bùi Văn Ngãi</t>
  </si>
  <si>
    <t>038040006932</t>
  </si>
  <si>
    <t>Trương Thị Chung</t>
  </si>
  <si>
    <t>038141004243</t>
  </si>
  <si>
    <t>Bùi Văn Hùng</t>
  </si>
  <si>
    <t>038084001881</t>
  </si>
  <si>
    <t>Bùi Thị Hoài</t>
  </si>
  <si>
    <t>038306016889</t>
  </si>
  <si>
    <t>Bùi Thị Bảo An</t>
  </si>
  <si>
    <t>038313037369</t>
  </si>
  <si>
    <t>038313006627</t>
  </si>
  <si>
    <t>Phạm Thị Huân</t>
  </si>
  <si>
    <t>038151013516</t>
  </si>
  <si>
    <t>Làng Hép</t>
  </si>
  <si>
    <t>Phạm Văn Thiện</t>
  </si>
  <si>
    <t>038090048554</t>
  </si>
  <si>
    <t>Hà Văn Tuấn</t>
  </si>
  <si>
    <t>038087038423</t>
  </si>
  <si>
    <t>Nguyễn Thị Hồng</t>
  </si>
  <si>
    <t>038193047946</t>
  </si>
  <si>
    <t>Hà Thị Thùy Linh</t>
  </si>
  <si>
    <t>038311030926</t>
  </si>
  <si>
    <t>Hà Yến Chi</t>
  </si>
  <si>
    <t>038322023168</t>
  </si>
  <si>
    <t>Phạm Thanh Dũng</t>
  </si>
  <si>
    <t xml:space="preserve">Bùi Thị Hảo </t>
  </si>
  <si>
    <t xml:space="preserve">Phạm Quỳnh Giao </t>
  </si>
  <si>
    <t>038043006636</t>
  </si>
  <si>
    <t>Minh Xuân</t>
  </si>
  <si>
    <t>Nguyễn Thị Bốn</t>
  </si>
  <si>
    <t>038154019208</t>
  </si>
  <si>
    <t>Cơ Ho</t>
  </si>
  <si>
    <t>Pà Thẻn</t>
  </si>
  <si>
    <t>Phạm Anh Quân</t>
  </si>
  <si>
    <t>20/06/2014</t>
  </si>
  <si>
    <t>038214013646</t>
  </si>
  <si>
    <t>Chăm</t>
  </si>
  <si>
    <t>Cơ Lao</t>
  </si>
  <si>
    <t>Nguyễn Quốc Yêu</t>
  </si>
  <si>
    <t>20/10/1982</t>
  </si>
  <si>
    <t>Sán Dìu</t>
  </si>
  <si>
    <t>Cống</t>
  </si>
  <si>
    <t>Nguyễn Thị Quỳnh Trang</t>
  </si>
  <si>
    <t>038310011422</t>
  </si>
  <si>
    <t>X</t>
  </si>
  <si>
    <t>Hrê</t>
  </si>
  <si>
    <t>Bố Y</t>
  </si>
  <si>
    <t>Nguyễn Quốc Nghiêm</t>
  </si>
  <si>
    <t>038213037646</t>
  </si>
  <si>
    <t>Muông</t>
  </si>
  <si>
    <t>Si La</t>
  </si>
  <si>
    <t>Trương Thị Lân</t>
  </si>
  <si>
    <t>038146000874</t>
  </si>
  <si>
    <t>Bùi Thị Chung</t>
  </si>
  <si>
    <t>038156012722</t>
  </si>
  <si>
    <t>Xuân Minh</t>
  </si>
  <si>
    <t>Cao Thị Thiết</t>
  </si>
  <si>
    <t>038133009621</t>
  </si>
  <si>
    <t>Bùi Văn Thuận</t>
  </si>
  <si>
    <t>Quách Thị Luận</t>
  </si>
  <si>
    <t>038163006280</t>
  </si>
  <si>
    <t>Bùi Văn Thức</t>
  </si>
  <si>
    <t>038092034387</t>
  </si>
  <si>
    <t>Phạm Nhật Huệ</t>
  </si>
  <si>
    <t>038311003430</t>
  </si>
  <si>
    <t>Phạm Thị Anh</t>
  </si>
  <si>
    <t>038198025852</t>
  </si>
  <si>
    <t>Bùi phạm Nhật Trung</t>
  </si>
  <si>
    <t>Bùi Thị Hoạt</t>
  </si>
  <si>
    <t>038154003590</t>
  </si>
  <si>
    <t>Bùi Thị Vân</t>
  </si>
  <si>
    <t>20/01/1948</t>
  </si>
  <si>
    <t>Quách Văn Thắng</t>
  </si>
  <si>
    <t>24/07/1977</t>
  </si>
  <si>
    <t>Quách Minh Tuyền</t>
  </si>
  <si>
    <t>27/05/2013</t>
  </si>
  <si>
    <t>038213022078</t>
  </si>
  <si>
    <t>Bùi Thị Thành</t>
  </si>
  <si>
    <t>Minh Lâm</t>
  </si>
  <si>
    <t>Trương Thị Độ</t>
  </si>
  <si>
    <t>038153011431</t>
  </si>
  <si>
    <t>Nguyễn Thị Hạt</t>
  </si>
  <si>
    <t>15/02/1942</t>
  </si>
  <si>
    <t>038142006136</t>
  </si>
  <si>
    <t>Nguyễn Thị Ánh</t>
  </si>
  <si>
    <t>25/10/1964</t>
  </si>
  <si>
    <t>038164001165</t>
  </si>
  <si>
    <t>Lê Thị Ân</t>
  </si>
  <si>
    <t>17/01/2005</t>
  </si>
  <si>
    <t>Lê Thị An</t>
  </si>
  <si>
    <t>16/03/2009</t>
  </si>
  <si>
    <t>Lại Thị Đào</t>
  </si>
  <si>
    <t>18/10/1974</t>
  </si>
  <si>
    <t>038174022778</t>
  </si>
  <si>
    <t>Tân Mỹ</t>
  </si>
  <si>
    <t>Bùi Thị Thúy Huyền</t>
  </si>
  <si>
    <t>Bùi Quang Hiệp</t>
  </si>
  <si>
    <t>27/01/2006</t>
  </si>
  <si>
    <t>Bùi Văn Tùng</t>
  </si>
  <si>
    <t>038095005558</t>
  </si>
  <si>
    <t>Bùi Văn Huy</t>
  </si>
  <si>
    <t>Bùi Tuấn Hiệu</t>
  </si>
  <si>
    <t xml:space="preserve">Lê Thị Ngọc  </t>
  </si>
  <si>
    <t>038300007342</t>
  </si>
  <si>
    <t>Bùi Văn Kháng</t>
  </si>
  <si>
    <t>Bùi Thị Xuân</t>
  </si>
  <si>
    <t>038149009693</t>
  </si>
  <si>
    <t>Bùi Văn Minh</t>
  </si>
  <si>
    <t>Nguyễn Văn Bộ</t>
  </si>
  <si>
    <t>20/01/1991</t>
  </si>
  <si>
    <t>038091036180</t>
  </si>
  <si>
    <t>Bùi Thị Ẻm</t>
  </si>
  <si>
    <t>15/05/1992</t>
  </si>
  <si>
    <t>017192000297</t>
  </si>
  <si>
    <t>Nguyễn Văn Nam</t>
  </si>
  <si>
    <t>038210015179</t>
  </si>
  <si>
    <t>Nguyễn Khánh Phương</t>
  </si>
  <si>
    <t>038212020326</t>
  </si>
  <si>
    <t>Phạm Thị Đấu</t>
  </si>
  <si>
    <t>Nguyễn Thị Thu Hoài</t>
  </si>
  <si>
    <t>038314008721</t>
  </si>
  <si>
    <t>Nguyễn thị hoài Linh</t>
  </si>
  <si>
    <t>038317015209</t>
  </si>
  <si>
    <t>Bùi Thị Lý</t>
  </si>
  <si>
    <t>25/10/1956</t>
  </si>
  <si>
    <t>Bùi Thị Ngọc Diệp</t>
  </si>
  <si>
    <t>15/04/2021</t>
  </si>
  <si>
    <t>Bùi Thị Nhung</t>
  </si>
  <si>
    <t>23/01/1959</t>
  </si>
  <si>
    <t>Lê Thị Đào</t>
  </si>
  <si>
    <t>038152015437</t>
  </si>
  <si>
    <t>Thọ Phú</t>
  </si>
  <si>
    <t>Bùi Văn Hải</t>
  </si>
  <si>
    <t>038094038969</t>
  </si>
  <si>
    <t>Bùi Thị Huân</t>
  </si>
  <si>
    <t>038183032410</t>
  </si>
  <si>
    <t>Bùi Ngọc Vĩ</t>
  </si>
  <si>
    <t>`10/3/2025</t>
  </si>
  <si>
    <t>Lê Thị Liệu</t>
  </si>
  <si>
    <t>038169014508</t>
  </si>
  <si>
    <t>Yên Thắng</t>
  </si>
  <si>
    <t>Nguyễn Thị Thủy</t>
  </si>
  <si>
    <t>038153009061</t>
  </si>
  <si>
    <t>Quách Văn Tuyền</t>
  </si>
  <si>
    <t>038088034190</t>
  </si>
  <si>
    <t>Nguyễn Thị Đoàn</t>
  </si>
  <si>
    <t>038182014873</t>
  </si>
  <si>
    <t>Nguyễn Đình Vận</t>
  </si>
  <si>
    <t>038210003640</t>
  </si>
  <si>
    <t>Nguyễn Đình May</t>
  </si>
  <si>
    <t>038216033147</t>
  </si>
  <si>
    <t>Nguyễn Đình Hoan</t>
  </si>
  <si>
    <t>038152008795</t>
  </si>
  <si>
    <t>Nguyễn Thanh Lạc</t>
  </si>
  <si>
    <t>038209010748</t>
  </si>
  <si>
    <t>Trịnh Thị Giáp</t>
  </si>
  <si>
    <t>Nguyễn Thị Thẩm</t>
  </si>
  <si>
    <t>038176033881</t>
  </si>
  <si>
    <t>Nguyễn Đình Hoàn</t>
  </si>
  <si>
    <t>24/7/1955</t>
  </si>
  <si>
    <t>Nguyễn Đình Kỷ</t>
  </si>
  <si>
    <t>20/6/1989</t>
  </si>
  <si>
    <t>Bùi Thị Hồng</t>
  </si>
  <si>
    <t>10/6/1991</t>
  </si>
  <si>
    <t>Nguyễn Bùi Đình Đạo</t>
  </si>
  <si>
    <t>14/4/2017</t>
  </si>
  <si>
    <t>Nguyễn Bùi Linh Mai</t>
  </si>
  <si>
    <t>14/01/2021</t>
  </si>
  <si>
    <t>Trương Công Hoàng</t>
  </si>
  <si>
    <t>03/05/1994</t>
  </si>
  <si>
    <t>038094013660</t>
  </si>
  <si>
    <t>Trung Thành</t>
  </si>
  <si>
    <t>038191013713</t>
  </si>
  <si>
    <t>Trương Thị Hường</t>
  </si>
  <si>
    <t>Trương Công Cường</t>
  </si>
  <si>
    <t>038092017191</t>
  </si>
  <si>
    <t>Phạm Thị Hằng</t>
  </si>
  <si>
    <t>038197028533</t>
  </si>
  <si>
    <t>Bùi Quốc Trọng</t>
  </si>
  <si>
    <t>Bùi Quốc Bảo</t>
  </si>
  <si>
    <t>Nguyễn Văn Nghị</t>
  </si>
  <si>
    <t>Phạm Thị Bồng</t>
  </si>
  <si>
    <t>Nguyễn Văn Minh</t>
  </si>
  <si>
    <t>038214033228</t>
  </si>
  <si>
    <t>Nguyễn Văn Bảo</t>
  </si>
  <si>
    <t>Nguyễn Văn Tình</t>
  </si>
  <si>
    <t>15/7/1961</t>
  </si>
  <si>
    <t>20/10/1958</t>
  </si>
  <si>
    <t>Vũ Đình Tuyên</t>
  </si>
  <si>
    <t>10/12/1953</t>
  </si>
  <si>
    <t>Quách Công Huy</t>
  </si>
  <si>
    <t>Quách Văn Nhường</t>
  </si>
  <si>
    <t>30/10/1948</t>
  </si>
  <si>
    <t>Ngọc Tân</t>
  </si>
  <si>
    <t>Trương Thị Vượng</t>
  </si>
  <si>
    <t>20/09/1992</t>
  </si>
  <si>
    <t>Bùi Thị Tân</t>
  </si>
  <si>
    <t>22/12/1996</t>
  </si>
  <si>
    <t>Quách Công Thiên Hiệu</t>
  </si>
  <si>
    <t>Quách Thị nhã Phương</t>
  </si>
  <si>
    <t>Quách Công Thời Thiên</t>
  </si>
  <si>
    <t>31/08/2023</t>
  </si>
  <si>
    <t>Quách Thị Hiền</t>
  </si>
  <si>
    <t>Nguyễn Đình Phương</t>
  </si>
  <si>
    <t>Quách Thị Hoa</t>
  </si>
  <si>
    <t>21/04/1984</t>
  </si>
  <si>
    <t>038184013496</t>
  </si>
  <si>
    <t>Nguyễn Đình Hiệp</t>
  </si>
  <si>
    <t>038207021531</t>
  </si>
  <si>
    <t>Nguyễn Thị Diệp</t>
  </si>
  <si>
    <t>038308030021</t>
  </si>
  <si>
    <t>Nguyễn Thị Khánh Hiền</t>
  </si>
  <si>
    <t>24/06/2020</t>
  </si>
  <si>
    <t>Bùi Văn Vương</t>
  </si>
  <si>
    <t>26/01/1992</t>
  </si>
  <si>
    <t>038092047316</t>
  </si>
  <si>
    <t>Bùi Khánh Minh</t>
  </si>
  <si>
    <t>Phạm Thị Thủy</t>
  </si>
  <si>
    <t>038152021576</t>
  </si>
  <si>
    <t>Quách Văn Điền</t>
  </si>
  <si>
    <t>038060021811</t>
  </si>
  <si>
    <t>Bùi Thị Cảnh</t>
  </si>
  <si>
    <t>038162006163</t>
  </si>
  <si>
    <t>Quách Văn Duy</t>
  </si>
  <si>
    <t>038089018745</t>
  </si>
  <si>
    <t>Quách Văn Thủy</t>
  </si>
  <si>
    <t>Quách Văn Thường</t>
  </si>
  <si>
    <t>038099004568</t>
  </si>
  <si>
    <t>Quách Thị Thư</t>
  </si>
  <si>
    <t>Văi</t>
  </si>
  <si>
    <t>Quách Văn Mạnh</t>
  </si>
  <si>
    <t>Phạm Thị Thiên</t>
  </si>
  <si>
    <t>038143007564</t>
  </si>
  <si>
    <t>Thanh Hóa</t>
  </si>
  <si>
    <t>Ngọc Lặc</t>
  </si>
  <si>
    <t>Ngọc Sơn</t>
  </si>
  <si>
    <t>Điền Sơn</t>
  </si>
  <si>
    <t>14/11/2023</t>
  </si>
  <si>
    <t>Phạm Văn Tuyển</t>
  </si>
  <si>
    <t>0380850361676</t>
  </si>
  <si>
    <t>Hoàng Thị Khanh</t>
  </si>
  <si>
    <t>038143005577</t>
  </si>
  <si>
    <t>Trương Công Quân</t>
  </si>
  <si>
    <t>038090010330</t>
  </si>
  <si>
    <t>Kim Thủy</t>
  </si>
  <si>
    <t>Quách Thị Luyến</t>
  </si>
  <si>
    <t>038194045014</t>
  </si>
  <si>
    <t>Trương Gia Hân</t>
  </si>
  <si>
    <t>038315006133</t>
  </si>
  <si>
    <t>Trương Xuân Khương</t>
  </si>
  <si>
    <t>038217017141</t>
  </si>
  <si>
    <t>Trịnh Quốc Bảo</t>
  </si>
  <si>
    <t>038052008087</t>
  </si>
  <si>
    <t>Lê Thị Quế</t>
  </si>
  <si>
    <t>038156021829</t>
  </si>
  <si>
    <t>Trịnh Đình Chương</t>
  </si>
  <si>
    <t>038094016631</t>
  </si>
  <si>
    <t>Trương Khánh Huyền</t>
  </si>
  <si>
    <t>038199011344</t>
  </si>
  <si>
    <t>Trịnh Hạ Băng</t>
  </si>
  <si>
    <t>038318020618</t>
  </si>
  <si>
    <t>Trịnh Minh Khôi</t>
  </si>
  <si>
    <t>25/11/2022</t>
  </si>
  <si>
    <t>038222025034</t>
  </si>
  <si>
    <t>29/09/1983</t>
  </si>
  <si>
    <t>038083042841</t>
  </si>
  <si>
    <t>Phạm Ngọc Hân</t>
  </si>
  <si>
    <t>22/01/2014</t>
  </si>
  <si>
    <t>038314025461</t>
  </si>
  <si>
    <t>Phạm Văn Vượng</t>
  </si>
  <si>
    <t>15/01/1972</t>
  </si>
  <si>
    <t>038072042228</t>
  </si>
  <si>
    <t>Minh Phong</t>
  </si>
  <si>
    <t>1, 7</t>
  </si>
  <si>
    <t>038168022714</t>
  </si>
  <si>
    <t>Phạm Văn Thắng</t>
  </si>
  <si>
    <t>038094011480</t>
  </si>
  <si>
    <t>038083009777</t>
  </si>
  <si>
    <t>Lưu Thị Thanh</t>
  </si>
  <si>
    <t>038184033853</t>
  </si>
  <si>
    <t>038303002840</t>
  </si>
  <si>
    <t>Bùi Minh Trí</t>
  </si>
  <si>
    <t>038208031299</t>
  </si>
  <si>
    <t>Phạm Văn Nghị</t>
  </si>
  <si>
    <t>04/03/1964</t>
  </si>
  <si>
    <t>038063006903</t>
  </si>
  <si>
    <t>Hoành Sơn</t>
  </si>
  <si>
    <t>2, 5</t>
  </si>
  <si>
    <t>Phạm Văn Tiếp</t>
  </si>
  <si>
    <t>038088012196</t>
  </si>
  <si>
    <t>Vì Thị Hảo</t>
  </si>
  <si>
    <t>038184046884</t>
  </si>
  <si>
    <t>Phạm Vì Thanh Tâm</t>
  </si>
  <si>
    <t>038313011316</t>
  </si>
  <si>
    <t>Phạm Thị Hiền</t>
  </si>
  <si>
    <t>038315023669</t>
  </si>
  <si>
    <t>Phạm Công Hậu</t>
  </si>
  <si>
    <t>038217041035</t>
  </si>
  <si>
    <t>Phạm Thị Liên</t>
  </si>
  <si>
    <t>05/10/1972</t>
  </si>
  <si>
    <t>038172022417</t>
  </si>
  <si>
    <t>01/01/1963</t>
  </si>
  <si>
    <t>038063023987</t>
  </si>
  <si>
    <t>Bùi Thị Ngư</t>
  </si>
  <si>
    <t>038144005316</t>
  </si>
  <si>
    <t>Minh Tiến</t>
  </si>
  <si>
    <t>Trương Văn Thắng</t>
  </si>
  <si>
    <t>038064010064</t>
  </si>
  <si>
    <t>Trương Đại Phước</t>
  </si>
  <si>
    <t>038211012137</t>
  </si>
  <si>
    <t>Trương Thị Loan</t>
  </si>
  <si>
    <t>10/10/1956</t>
  </si>
  <si>
    <t>03815609946</t>
  </si>
  <si>
    <t>Tiền Phong</t>
  </si>
  <si>
    <t>Trương Thị Hằng</t>
  </si>
  <si>
    <t>26/6/1992</t>
  </si>
  <si>
    <t>038192045429</t>
  </si>
  <si>
    <t>Trương Văn Hồng</t>
  </si>
  <si>
    <t>30/10/1981</t>
  </si>
  <si>
    <t>038081031685</t>
  </si>
  <si>
    <t>Trương Văn Nội</t>
  </si>
  <si>
    <t>07/12/2016</t>
  </si>
  <si>
    <t>038216014908</t>
  </si>
  <si>
    <t>Trương Thị Son</t>
  </si>
  <si>
    <t>22/6/2018</t>
  </si>
  <si>
    <t>038318023391</t>
  </si>
  <si>
    <t>30/12/1952</t>
  </si>
  <si>
    <t>038152015840</t>
  </si>
  <si>
    <t>Quách Thị Luyện</t>
  </si>
  <si>
    <t>038173029902</t>
  </si>
  <si>
    <t>03822401206</t>
  </si>
  <si>
    <t>29/09/1950</t>
  </si>
  <si>
    <t>038050015525</t>
  </si>
  <si>
    <t>Trịnh Thị Chinh</t>
  </si>
  <si>
    <t>16/06/1953</t>
  </si>
  <si>
    <t>038153012167</t>
  </si>
  <si>
    <t>Cao Viết Tùng</t>
  </si>
  <si>
    <t>038091016608</t>
  </si>
  <si>
    <t>Lèo Thị Mai</t>
  </si>
  <si>
    <t>014192000166</t>
  </si>
  <si>
    <t>Cao Thị Thương</t>
  </si>
  <si>
    <t>038313031019</t>
  </si>
  <si>
    <t>Bùi Thị Khẩn</t>
  </si>
  <si>
    <t>038155014149</t>
  </si>
  <si>
    <t>Cao Viết Trường</t>
  </si>
  <si>
    <t>038216036059</t>
  </si>
  <si>
    <t>Triệu Huyền Trang</t>
  </si>
  <si>
    <t>038196034558</t>
  </si>
  <si>
    <t>Phạm Ngọc Tài</t>
  </si>
  <si>
    <t>038218020137</t>
  </si>
  <si>
    <t>Phạm Ngọc Tân</t>
  </si>
  <si>
    <t>038221001899</t>
  </si>
  <si>
    <t>Phạm Ngọc Quang</t>
  </si>
  <si>
    <t>038071003016</t>
  </si>
  <si>
    <t>Lê Văn Thân</t>
  </si>
  <si>
    <t>038069027217</t>
  </si>
  <si>
    <t>Trương Văn Sỹ</t>
  </si>
  <si>
    <t>20/10/1977</t>
  </si>
  <si>
    <t>038077007305</t>
  </si>
  <si>
    <t>17/08/1973</t>
  </si>
  <si>
    <t>038173029332</t>
  </si>
  <si>
    <t>Trương Phàm Tuấn Anh</t>
  </si>
  <si>
    <t>06818009796</t>
  </si>
  <si>
    <t>Bùi Văn Thơm</t>
  </si>
  <si>
    <t>038080036989</t>
  </si>
  <si>
    <t>Bùi Thị Thảo Nguyên</t>
  </si>
  <si>
    <t>038313027986</t>
  </si>
  <si>
    <t>Bùi Văn Ngọt</t>
  </si>
  <si>
    <t>038085021759</t>
  </si>
  <si>
    <t>Đặng Thị Hà</t>
  </si>
  <si>
    <t>038190044660</t>
  </si>
  <si>
    <t>Bùi Duy Quang</t>
  </si>
  <si>
    <t>038214038740</t>
  </si>
  <si>
    <t>Bùi Thị Lan Vy</t>
  </si>
  <si>
    <t>15/4/2025</t>
  </si>
  <si>
    <t>038325007897</t>
  </si>
  <si>
    <t>Phạm Văn Hùng</t>
  </si>
  <si>
    <t>038081037706</t>
  </si>
  <si>
    <t>Bùi Thị Hạnh</t>
  </si>
  <si>
    <t>038180007789</t>
  </si>
  <si>
    <t>Phạm Thị Huyền</t>
  </si>
  <si>
    <t>038310009165</t>
  </si>
  <si>
    <t>Phạm Văn Hiếu</t>
  </si>
  <si>
    <t>20/03/1976</t>
  </si>
  <si>
    <t>040176000933</t>
  </si>
  <si>
    <t>Cao Thị Lan</t>
  </si>
  <si>
    <t>27/09/2016</t>
  </si>
  <si>
    <t>038316028479</t>
  </si>
  <si>
    <t>Phạm Anh Nguyệt</t>
  </si>
  <si>
    <t>18/03/2020</t>
  </si>
  <si>
    <t>038320005411</t>
  </si>
  <si>
    <t>Phạm Thị Linh Nhi</t>
  </si>
  <si>
    <t>23/11/2003</t>
  </si>
  <si>
    <t>038303002923</t>
  </si>
  <si>
    <t>Phạm Thị Loan</t>
  </si>
  <si>
    <t>038193032591</t>
  </si>
  <si>
    <t>Hà Thị An</t>
  </si>
  <si>
    <t>038312019823</t>
  </si>
  <si>
    <t>Hà Anh Tùng</t>
  </si>
  <si>
    <t>083218034222</t>
  </si>
  <si>
    <t>Phạm Thị Định</t>
  </si>
  <si>
    <t>038179010629</t>
  </si>
  <si>
    <t>Trương Thị Luật</t>
  </si>
  <si>
    <t>038122002185</t>
  </si>
  <si>
    <t>Phan Huyền Diệu</t>
  </si>
  <si>
    <t>038304021439</t>
  </si>
  <si>
    <t>Phan Thanh Trà</t>
  </si>
  <si>
    <t>038305013169</t>
  </si>
  <si>
    <t>Trương Công Nam</t>
  </si>
  <si>
    <t>038083044018</t>
  </si>
  <si>
    <t>Trương Thị Yến Nhi</t>
  </si>
  <si>
    <t>038308010276</t>
  </si>
  <si>
    <t>Trương Thị Quỳnh Chi</t>
  </si>
  <si>
    <t>038312018981</t>
  </si>
  <si>
    <t>Lê Phúc Khánh</t>
  </si>
  <si>
    <t>038200008417</t>
  </si>
  <si>
    <t>Lê Phúc Hoàn</t>
  </si>
  <si>
    <t>038077018874</t>
  </si>
  <si>
    <t>Lê Phúc Tình</t>
  </si>
  <si>
    <t>038054018195</t>
  </si>
  <si>
    <t>Lê Thị Tỉnh</t>
  </si>
  <si>
    <t>038157023257</t>
  </si>
  <si>
    <t>Phan Trung Hậu</t>
  </si>
  <si>
    <t>038082008060</t>
  </si>
  <si>
    <t>Phan Tuấn Huy</t>
  </si>
  <si>
    <t>038206022681</t>
  </si>
  <si>
    <t>Phan Quỳnh Hương</t>
  </si>
  <si>
    <t>038314026130</t>
  </si>
  <si>
    <t>Phan Đình Vũ</t>
  </si>
  <si>
    <t>038152018423</t>
  </si>
  <si>
    <t>Phan Thị Loan</t>
  </si>
  <si>
    <t>038176028033</t>
  </si>
  <si>
    <t>038090036170</t>
  </si>
  <si>
    <t>Lê Thị Chung</t>
  </si>
  <si>
    <t>038191044999</t>
  </si>
  <si>
    <t>Phan Lê Khánh Linh</t>
  </si>
  <si>
    <t>038310009481</t>
  </si>
  <si>
    <t>Phan Lê Khánh An</t>
  </si>
  <si>
    <t>038316034410</t>
  </si>
  <si>
    <t>Phan Đình Phong</t>
  </si>
  <si>
    <t>038218023619</t>
  </si>
  <si>
    <t>Phan Lê Khánh Chi</t>
  </si>
  <si>
    <t>038318016939</t>
  </si>
  <si>
    <t>Lê Duy Long</t>
  </si>
  <si>
    <t>02/02/1964</t>
  </si>
  <si>
    <t>038064034331</t>
  </si>
  <si>
    <t>Phan Thị Thúy</t>
  </si>
  <si>
    <t>25/01/1970</t>
  </si>
  <si>
    <t>038170021127</t>
  </si>
  <si>
    <t>Lê Duy Quân</t>
  </si>
  <si>
    <t>25/12/1989</t>
  </si>
  <si>
    <t>038089005154</t>
  </si>
  <si>
    <t>Phạm Thị Yến Nhi</t>
  </si>
  <si>
    <t>26/10/2017</t>
  </si>
  <si>
    <t>038317031053</t>
  </si>
  <si>
    <t>Lê Thị Tuyên</t>
  </si>
  <si>
    <t>20/10/1974</t>
  </si>
  <si>
    <t>038174028142</t>
  </si>
  <si>
    <t>02/3/2013</t>
  </si>
  <si>
    <t>038313040620</t>
  </si>
  <si>
    <t>Lê Tuấn Kiệt</t>
  </si>
  <si>
    <t>17/5/2017</t>
  </si>
  <si>
    <t>038217031046</t>
  </si>
  <si>
    <t>Trịnh Thị Giao</t>
  </si>
  <si>
    <t>10/10/1963</t>
  </si>
  <si>
    <t>038163007818</t>
  </si>
  <si>
    <t>Lê Thị Nhã Uyên</t>
  </si>
  <si>
    <t>27/6/2018</t>
  </si>
  <si>
    <t>038318030602</t>
  </si>
  <si>
    <t>Lê Thị Hằng</t>
  </si>
  <si>
    <t>07/4/1999</t>
  </si>
  <si>
    <t>038199015310</t>
  </si>
  <si>
    <t>Nguyễn Xuân Định</t>
  </si>
  <si>
    <t>28/03/1986</t>
  </si>
  <si>
    <t>038086031017</t>
  </si>
  <si>
    <t>Khương Thị Vân</t>
  </si>
  <si>
    <t>21/01/1987</t>
  </si>
  <si>
    <t>038187015402</t>
  </si>
  <si>
    <t>Nguyễn Xuân Hiếu</t>
  </si>
  <si>
    <t>27/8/2012</t>
  </si>
  <si>
    <t>038212027385</t>
  </si>
  <si>
    <t>Nguyễn Ngọc Bảo Nhi</t>
  </si>
  <si>
    <t>03/02/2018</t>
  </si>
  <si>
    <t>038318019980</t>
  </si>
  <si>
    <t>Nguyễn Xuân Minh Kiên</t>
  </si>
  <si>
    <t>23/12/2019</t>
  </si>
  <si>
    <t>038219023316</t>
  </si>
  <si>
    <t>Nguyễn Bảo Châu</t>
  </si>
  <si>
    <t>19/05/2023</t>
  </si>
  <si>
    <t>038323012832</t>
  </si>
  <si>
    <t>05/08/1956</t>
  </si>
  <si>
    <t>038156011055</t>
  </si>
  <si>
    <t>Nguyễn Thị Thanh</t>
  </si>
  <si>
    <t>038144005642</t>
  </si>
  <si>
    <t>Phạm Văn Long</t>
  </si>
  <si>
    <t>038076012422</t>
  </si>
  <si>
    <t>Nguyễn Thị Hà</t>
  </si>
  <si>
    <t>038184045477</t>
  </si>
  <si>
    <t>Nguyễn Văn Vinh</t>
  </si>
  <si>
    <t>20/10/1960</t>
  </si>
  <si>
    <t>038060022306</t>
  </si>
  <si>
    <t>20/04/1960</t>
  </si>
  <si>
    <t>038160021821</t>
  </si>
  <si>
    <t>Nguyễn Đại Phát</t>
  </si>
  <si>
    <t>038216021017</t>
  </si>
  <si>
    <t>21/02/1961</t>
  </si>
  <si>
    <t>038161019818</t>
  </si>
  <si>
    <t xml:space="preserve">Quách Văn Mẫu </t>
  </si>
  <si>
    <t>038053006354</t>
  </si>
  <si>
    <t xml:space="preserve">Nguyễn Thị Thúy </t>
  </si>
  <si>
    <t>038157004905</t>
  </si>
  <si>
    <t xml:space="preserve">Phạm Thị Hai </t>
  </si>
  <si>
    <t>038130003087</t>
  </si>
  <si>
    <t xml:space="preserve">Lê Duy Sâm </t>
  </si>
  <si>
    <t>038057021301</t>
  </si>
  <si>
    <t xml:space="preserve">Lê Thị Bình </t>
  </si>
  <si>
    <t>038155012444</t>
  </si>
  <si>
    <t xml:space="preserve">Thiều Văn Cơ </t>
  </si>
  <si>
    <t>038062002399</t>
  </si>
  <si>
    <t xml:space="preserve">Lê Thị Quy </t>
  </si>
  <si>
    <t>038160001463</t>
  </si>
  <si>
    <t xml:space="preserve">Lê Đình Niên </t>
  </si>
  <si>
    <t>038058014404</t>
  </si>
  <si>
    <t>Trần Thị Hồng Hải</t>
  </si>
  <si>
    <t>17/09/1979</t>
  </si>
  <si>
    <t>001179079614</t>
  </si>
  <si>
    <t>Lục ĐÌnh Hưng</t>
  </si>
  <si>
    <t>15/04/2003</t>
  </si>
  <si>
    <t>038203010131</t>
  </si>
  <si>
    <t>LỤC ĐÌnh Cam</t>
  </si>
  <si>
    <t>02/06/1925</t>
  </si>
  <si>
    <t>038025000006</t>
  </si>
  <si>
    <t>Nguyễn Văn Thoán</t>
  </si>
  <si>
    <t>15/08/1954</t>
  </si>
  <si>
    <t>038054015593</t>
  </si>
  <si>
    <t>Nguyễn Thị Sánh</t>
  </si>
  <si>
    <t>01/01/1955</t>
  </si>
  <si>
    <t>038155002781</t>
  </si>
  <si>
    <t>Lục Thị Xuân</t>
  </si>
  <si>
    <t>06/07/1953</t>
  </si>
  <si>
    <t>038153010485</t>
  </si>
  <si>
    <t>Nguyễn Văn Lơ</t>
  </si>
  <si>
    <t>038053012098</t>
  </si>
  <si>
    <t>Lê Thị Ninh</t>
  </si>
  <si>
    <t>12/12/1956</t>
  </si>
  <si>
    <t>038157005018</t>
  </si>
  <si>
    <t>Nguyễn Văn Quế</t>
  </si>
  <si>
    <t>038092014666</t>
  </si>
  <si>
    <t>03/03/2019</t>
  </si>
  <si>
    <t>038219032900</t>
  </si>
  <si>
    <t>Lê Thị Thu Hà</t>
  </si>
  <si>
    <t>Nguyễn An Nhiên</t>
  </si>
  <si>
    <t>2024</t>
  </si>
  <si>
    <t>Lê Duy Dũng</t>
  </si>
  <si>
    <t>12/01/1959</t>
  </si>
  <si>
    <t>038059005695</t>
  </si>
  <si>
    <t>Nguyễn Thị Nghĩa</t>
  </si>
  <si>
    <t>04/06/1963</t>
  </si>
  <si>
    <t>038163007820</t>
  </si>
  <si>
    <t>Phan Thị Bé</t>
  </si>
  <si>
    <t>Bùi Văn Vi</t>
  </si>
  <si>
    <t>038076028305</t>
  </si>
  <si>
    <t>Bùi Thị Sách</t>
  </si>
  <si>
    <t>038159029254</t>
  </si>
  <si>
    <t>Trịnh Thị Thiết</t>
  </si>
  <si>
    <t>040180026822</t>
  </si>
  <si>
    <t>Bùi Anh Hoàng</t>
  </si>
  <si>
    <t>038205023925</t>
  </si>
  <si>
    <t>Bùi Thị Hoàng Linh</t>
  </si>
  <si>
    <t>038313031096</t>
  </si>
  <si>
    <t>Bùi Yến Nhi</t>
  </si>
  <si>
    <t>038115042786</t>
  </si>
  <si>
    <t>Bùi Văn Hiền</t>
  </si>
  <si>
    <t>038217047557</t>
  </si>
  <si>
    <t>Bùi Văn Hào</t>
  </si>
  <si>
    <t>038217047558</t>
  </si>
  <si>
    <t>Bùi Phương Uyên</t>
  </si>
  <si>
    <t>038319039064</t>
  </si>
  <si>
    <t>Hà Quốc Bình</t>
  </si>
  <si>
    <t>038062029375</t>
  </si>
  <si>
    <t>Phạm Thị Trình</t>
  </si>
  <si>
    <t>038164027807</t>
  </si>
  <si>
    <t>Hà Thị Tươi</t>
  </si>
  <si>
    <t>05/10/1991</t>
  </si>
  <si>
    <t>038191020927</t>
  </si>
  <si>
    <t>Hoàng Đình Chính</t>
  </si>
  <si>
    <t>038057003374</t>
  </si>
  <si>
    <t>Bùi Thị Thực</t>
  </si>
  <si>
    <t>038160014471</t>
  </si>
  <si>
    <t>Hoàng Đình Huấn</t>
  </si>
  <si>
    <t>038092000653</t>
  </si>
  <si>
    <t>Hoàng Đình Hoàn</t>
  </si>
  <si>
    <t>038096011091</t>
  </si>
  <si>
    <t>Quách Văn Huân</t>
  </si>
  <si>
    <t>038085006348</t>
  </si>
  <si>
    <t>Lô Thị Nga</t>
  </si>
  <si>
    <t>040187002188</t>
  </si>
  <si>
    <t>Quách Thị Khuyên</t>
  </si>
  <si>
    <t>038308004038</t>
  </si>
  <si>
    <t>Quách Minh Văn</t>
  </si>
  <si>
    <t>038210023970</t>
  </si>
  <si>
    <t>Quách Minh Kiên</t>
  </si>
  <si>
    <t>038210019160</t>
  </si>
  <si>
    <t>038179012100</t>
  </si>
  <si>
    <t>Bùi Văn Đạt</t>
  </si>
  <si>
    <t>038203014860</t>
  </si>
  <si>
    <t>Bùi Thị Thu Đoài</t>
  </si>
  <si>
    <t>038313011591</t>
  </si>
  <si>
    <t>Phạm Thị Chức</t>
  </si>
  <si>
    <t>038161013903</t>
  </si>
  <si>
    <t>Bùi văn Hoàng</t>
  </si>
  <si>
    <t>038096028609</t>
  </si>
  <si>
    <t>038198012844</t>
  </si>
  <si>
    <t>Bùi Tuấn Kiệt</t>
  </si>
  <si>
    <t>038222015969</t>
  </si>
  <si>
    <t>Bùi Thị Xuyến</t>
  </si>
  <si>
    <t>25/01/1991</t>
  </si>
  <si>
    <t>038191001782</t>
  </si>
  <si>
    <t>Trương Bảo Giáp</t>
  </si>
  <si>
    <t>Trương Bảo Danh</t>
  </si>
  <si>
    <t>11/06/2020</t>
  </si>
  <si>
    <t>038220013713</t>
  </si>
  <si>
    <t>Quách Văn Cẩn</t>
  </si>
  <si>
    <t>038056003562</t>
  </si>
  <si>
    <t>Lê Thị Nghĩa</t>
  </si>
  <si>
    <t>038156002331</t>
  </si>
  <si>
    <t>038186006026</t>
  </si>
  <si>
    <t>Nguyễn Phúc Khang</t>
  </si>
  <si>
    <t>07/12/2012</t>
  </si>
  <si>
    <t>079212034824</t>
  </si>
  <si>
    <t>Nguyễn Ngọc Tường Vy</t>
  </si>
  <si>
    <t>09/9/2017</t>
  </si>
  <si>
    <t>038317034025</t>
  </si>
  <si>
    <t>Bùi Thị Hiện</t>
  </si>
  <si>
    <t>038164003640</t>
  </si>
  <si>
    <t>038092030932</t>
  </si>
  <si>
    <t>Bùi Huy Hòa</t>
  </si>
  <si>
    <t>038213005593</t>
  </si>
  <si>
    <t>038089024764</t>
  </si>
  <si>
    <t>038193026592</t>
  </si>
  <si>
    <t>Bùi Huyền Vy</t>
  </si>
  <si>
    <t>038316011284</t>
  </si>
  <si>
    <t>Nguyễn Thị Vẽ</t>
  </si>
  <si>
    <t>01/01/1998</t>
  </si>
  <si>
    <t>046198010245</t>
  </si>
  <si>
    <t>Trương Thị Lý</t>
  </si>
  <si>
    <t>038171024406</t>
  </si>
  <si>
    <t>Bùi Thị Giang</t>
  </si>
  <si>
    <t>038305025699</t>
  </si>
  <si>
    <t>Bùi Thị Hồng Thanh</t>
  </si>
  <si>
    <t>038308000507</t>
  </si>
  <si>
    <t>Phạm Bá Kiên</t>
  </si>
  <si>
    <t>038092026313</t>
  </si>
  <si>
    <t>Phạm Thị Tính</t>
  </si>
  <si>
    <t>038152017009</t>
  </si>
  <si>
    <t>Quách Văn Hải</t>
  </si>
  <si>
    <t>038086037693</t>
  </si>
  <si>
    <t>Phạm Thị Phòng</t>
  </si>
  <si>
    <t>038167006240</t>
  </si>
  <si>
    <t>Bùi Văn Hoán</t>
  </si>
  <si>
    <t>038089028383</t>
  </si>
  <si>
    <t>Bùi Văn Huê</t>
  </si>
  <si>
    <t>038090016276</t>
  </si>
  <si>
    <t>Bùi Duy Anh</t>
  </si>
  <si>
    <t>15/8/2014</t>
  </si>
  <si>
    <t>038214003003</t>
  </si>
  <si>
    <t>Trương Văn Hoàng</t>
  </si>
  <si>
    <t>038076005187</t>
  </si>
  <si>
    <t>Phạm Thị Lan</t>
  </si>
  <si>
    <t>038150005417</t>
  </si>
  <si>
    <t>Cao Thị Thủy</t>
  </si>
  <si>
    <t>038181010231</t>
  </si>
  <si>
    <t>Trương Văn Phước</t>
  </si>
  <si>
    <t>038216025760</t>
  </si>
  <si>
    <t>Quách Thị Thắm</t>
  </si>
  <si>
    <t>038184021469</t>
  </si>
  <si>
    <t>Bùi Văn Trung</t>
  </si>
  <si>
    <t>038208030970</t>
  </si>
  <si>
    <t>Bùi Trung Đức</t>
  </si>
  <si>
    <t>038210016504</t>
  </si>
  <si>
    <t>Quách Thị Duyên</t>
  </si>
  <si>
    <t>07/01/1990</t>
  </si>
  <si>
    <t>038190007755</t>
  </si>
  <si>
    <t>Trương Thảo Uyên</t>
  </si>
  <si>
    <t>02/10/2011</t>
  </si>
  <si>
    <t>038311007174</t>
  </si>
  <si>
    <t>Trương Yến Nhi</t>
  </si>
  <si>
    <t>16/08/2016</t>
  </si>
  <si>
    <t>038316020022</t>
  </si>
  <si>
    <t>Bùi Văn Cam</t>
  </si>
  <si>
    <t>07/02/1937</t>
  </si>
  <si>
    <t>038037006428</t>
  </si>
  <si>
    <t>Bùi Văn Thành</t>
  </si>
  <si>
    <t>01/05/1997</t>
  </si>
  <si>
    <t>038097011040</t>
  </si>
  <si>
    <t>Phạm Thúc Tăng</t>
  </si>
  <si>
    <t>038059005842</t>
  </si>
  <si>
    <t>Bùi Văn Long</t>
  </si>
  <si>
    <t>038081002200</t>
  </si>
  <si>
    <t>Bùi Thị Thúy</t>
  </si>
  <si>
    <t>038184044637</t>
  </si>
  <si>
    <t>Bùi Văn Doanh</t>
  </si>
  <si>
    <t>038204027118</t>
  </si>
  <si>
    <t>Bùi Văn Phụng</t>
  </si>
  <si>
    <t>038205023805</t>
  </si>
  <si>
    <t>Bùi Thị Thọ</t>
  </si>
  <si>
    <t>038177003739</t>
  </si>
  <si>
    <t>Nguyễn Danh Linh</t>
  </si>
  <si>
    <t>038097001545</t>
  </si>
  <si>
    <t>Nguyễn Danh Tiến</t>
  </si>
  <si>
    <t>038204008071</t>
  </si>
  <si>
    <t>Phạm Thị Ngọc</t>
  </si>
  <si>
    <t>038181009222</t>
  </si>
  <si>
    <t>Nguyễn Quốc Huy</t>
  </si>
  <si>
    <t>038206007213</t>
  </si>
  <si>
    <t>038160016892</t>
  </si>
  <si>
    <t>Võ Anh Đức</t>
  </si>
  <si>
    <t>038090027634</t>
  </si>
  <si>
    <t>Nguyễn Thị Hải</t>
  </si>
  <si>
    <t>040194036761</t>
  </si>
  <si>
    <t>Võ Thị Thảo My</t>
  </si>
  <si>
    <t>038315025520</t>
  </si>
  <si>
    <t>Võ Tấn Phát</t>
  </si>
  <si>
    <t>038217017404</t>
  </si>
  <si>
    <t>Quách Thị Sáu</t>
  </si>
  <si>
    <t>17/08/1980</t>
  </si>
  <si>
    <t>038180009778</t>
  </si>
  <si>
    <t>Phạm Bá Dung</t>
  </si>
  <si>
    <t>15/05/1977</t>
  </si>
  <si>
    <t>038077008780</t>
  </si>
  <si>
    <t>Phạm Thị Thơ</t>
  </si>
  <si>
    <t>15/01/2008</t>
  </si>
  <si>
    <t>038308012824</t>
  </si>
  <si>
    <t>01/08/1944</t>
  </si>
  <si>
    <t>038144005738</t>
  </si>
  <si>
    <t>Trương Thị Bình</t>
  </si>
  <si>
    <t>22/06/1990</t>
  </si>
  <si>
    <t>038190045974</t>
  </si>
  <si>
    <t>Bùi Minh Duy</t>
  </si>
  <si>
    <t>17/10/2017</t>
  </si>
  <si>
    <t>038217013797</t>
  </si>
  <si>
    <t>Bùi Thị Tâm</t>
  </si>
  <si>
    <t>26/08/2021</t>
  </si>
  <si>
    <t>038321017691</t>
  </si>
  <si>
    <t>Nguyễn Huy Đức</t>
  </si>
  <si>
    <t>15/5/1991</t>
  </si>
  <si>
    <t>038091034333</t>
  </si>
  <si>
    <t>CNPS</t>
  </si>
  <si>
    <t>Nguyễn Hà Thu</t>
  </si>
  <si>
    <t>038309009465</t>
  </si>
  <si>
    <t>Lê Văn Cường</t>
  </si>
  <si>
    <t>038087040103</t>
  </si>
  <si>
    <t>Đinh Thị Hải Lý</t>
  </si>
  <si>
    <t>14/12/1994</t>
  </si>
  <si>
    <t>044194121156</t>
  </si>
  <si>
    <t>Lê Đình Khánh An</t>
  </si>
  <si>
    <t>Lê Bảo Khang</t>
  </si>
  <si>
    <t>29/10/2024</t>
  </si>
  <si>
    <t>Phạm Văn Tình</t>
  </si>
  <si>
    <t>038056013477</t>
  </si>
  <si>
    <t>Trương Thị Thái</t>
  </si>
  <si>
    <t>038157010925</t>
  </si>
  <si>
    <t>Phạm Thùy Dung</t>
  </si>
  <si>
    <t>038190002740</t>
  </si>
  <si>
    <t>Quách Văn Hiếu Nghĩa</t>
  </si>
  <si>
    <t>038212018925</t>
  </si>
  <si>
    <t>Quách Tuấn Cường</t>
  </si>
  <si>
    <t>038214035880</t>
  </si>
  <si>
    <t>Phan Thị Hồng</t>
  </si>
  <si>
    <t>15/10/1956</t>
  </si>
  <si>
    <t>042156004606</t>
  </si>
  <si>
    <t>Bùi Khánh Hiệp</t>
  </si>
  <si>
    <t>15/8/2008</t>
  </si>
  <si>
    <t>038208023894</t>
  </si>
  <si>
    <t>Phạm Thị Phong</t>
  </si>
  <si>
    <t>038157017389</t>
  </si>
  <si>
    <t>Trương Thị Trang</t>
  </si>
  <si>
    <t>038183004653</t>
  </si>
  <si>
    <t>Quách Thảo Như</t>
  </si>
  <si>
    <t>038313002043</t>
  </si>
  <si>
    <t>Quách Bảo Ngọc</t>
  </si>
  <si>
    <t>038320026947</t>
  </si>
  <si>
    <t>Trương Văn Lượng</t>
  </si>
  <si>
    <t>038077028747</t>
  </si>
  <si>
    <t>Trương Cao Linh Đan</t>
  </si>
  <si>
    <t>038307014909</t>
  </si>
  <si>
    <t>Trương Thị Hiền</t>
  </si>
  <si>
    <t>172461212</t>
  </si>
  <si>
    <t>038185020560</t>
  </si>
  <si>
    <t>Trương Linh Sương</t>
  </si>
  <si>
    <t>038317036005</t>
  </si>
  <si>
    <t>Trương Bình An</t>
  </si>
  <si>
    <t>038219018964</t>
  </si>
  <si>
    <t>038085016720</t>
  </si>
  <si>
    <t>Nguyễn Thị Ngọc</t>
  </si>
  <si>
    <t>040183026358</t>
  </si>
  <si>
    <t>Bùi Thị Thùy Trang</t>
  </si>
  <si>
    <t>038308014593</t>
  </si>
  <si>
    <t>Bùi Thị Thùy Uyên</t>
  </si>
  <si>
    <t>038309025422</t>
  </si>
  <si>
    <t>038316019746</t>
  </si>
  <si>
    <t>Bùi Thị Thúy Hoài</t>
  </si>
  <si>
    <t>038318016409</t>
  </si>
  <si>
    <t>038060021542</t>
  </si>
  <si>
    <t>170989626</t>
  </si>
  <si>
    <t>Phạm Ly Ly</t>
  </si>
  <si>
    <t>038312013311</t>
  </si>
  <si>
    <t>Quách Thị Thường</t>
  </si>
  <si>
    <t>038159011089</t>
  </si>
  <si>
    <t>Quách Văn Sơn</t>
  </si>
  <si>
    <t>038091017910</t>
  </si>
  <si>
    <t>Nguyễn Tiến Hải</t>
  </si>
  <si>
    <t>042219015297</t>
  </si>
  <si>
    <t>Phạm Thị Thơm</t>
  </si>
  <si>
    <t xml:space="preserve">Trương Công Cán </t>
  </si>
  <si>
    <t xml:space="preserve">Cao Thị Chinh </t>
  </si>
  <si>
    <t xml:space="preserve">Trương Phúc Thư </t>
  </si>
  <si>
    <t xml:space="preserve">Nguyễn Thị Nga </t>
  </si>
  <si>
    <t xml:space="preserve">Trương Gia Bảo </t>
  </si>
  <si>
    <t xml:space="preserve">Trương Thị Huệ </t>
  </si>
  <si>
    <t>Đỗ Ngọc Tuấn</t>
  </si>
  <si>
    <t>171363748</t>
  </si>
  <si>
    <t>Ngã Hón</t>
  </si>
  <si>
    <t>Hoàng Thị Hải</t>
  </si>
  <si>
    <t>170997918</t>
  </si>
  <si>
    <t>Đỗ Văn Huê</t>
  </si>
  <si>
    <t>038189013956</t>
  </si>
  <si>
    <t>Bùi Thị Đào</t>
  </si>
  <si>
    <t>038165026084</t>
  </si>
  <si>
    <t>Phạm Tuấn Anh</t>
  </si>
  <si>
    <t>03809301447</t>
  </si>
  <si>
    <t>Phạm Đoàn Nhật Hạ</t>
  </si>
  <si>
    <t>038230010644</t>
  </si>
  <si>
    <t>Phạm Đoàn Nhật Dương</t>
  </si>
  <si>
    <t>038221026211</t>
  </si>
  <si>
    <t>Trương Thị Tiên</t>
  </si>
  <si>
    <t>15/05/1960</t>
  </si>
  <si>
    <t>2</t>
  </si>
  <si>
    <t>038159006309</t>
  </si>
  <si>
    <t xml:space="preserve">Hà Thị Vượng </t>
  </si>
  <si>
    <t>038148001227</t>
  </si>
  <si>
    <t>Bùi Văn Đông</t>
  </si>
  <si>
    <t>038082036775</t>
  </si>
  <si>
    <t>Bùi Văn Châu</t>
  </si>
  <si>
    <t>038084012979</t>
  </si>
  <si>
    <t>Bùi Thị Báu</t>
  </si>
  <si>
    <t>038189015795</t>
  </si>
  <si>
    <t>Bùi Nhất Long</t>
  </si>
  <si>
    <t>038211012278</t>
  </si>
  <si>
    <t>Phạm Thị Mai</t>
  </si>
  <si>
    <t>038184019717</t>
  </si>
  <si>
    <t>Bùi Văn Đức</t>
  </si>
  <si>
    <t>038078011380</t>
  </si>
  <si>
    <t>Phạm Văn Tuân</t>
  </si>
  <si>
    <t>038081013159</t>
  </si>
  <si>
    <t>038190015249</t>
  </si>
  <si>
    <t>Phạm Như Ý</t>
  </si>
  <si>
    <t>038311017925</t>
  </si>
  <si>
    <t>Phạm Đại Vỹ</t>
  </si>
  <si>
    <t>038218044049</t>
  </si>
  <si>
    <t>Phạm Bình Yên</t>
  </si>
  <si>
    <t>038321008919</t>
  </si>
  <si>
    <t>Bùi Văn Cành</t>
  </si>
  <si>
    <t>038067025531</t>
  </si>
  <si>
    <t>Bùi Thị Biên</t>
  </si>
  <si>
    <t>038168001676</t>
  </si>
  <si>
    <t>Bùi Văn Anh</t>
  </si>
  <si>
    <t>038089048901</t>
  </si>
  <si>
    <t>Bùi Văn Ngọc</t>
  </si>
  <si>
    <t>038094027581</t>
  </si>
  <si>
    <t>Bùi Phạm Kiều Trâm</t>
  </si>
  <si>
    <t>038319021810</t>
  </si>
  <si>
    <t>Bùi Thị Kiều Trang</t>
  </si>
  <si>
    <t>038312019973</t>
  </si>
  <si>
    <t>Nguyễn Lê Ngọc Quyền Trang</t>
  </si>
  <si>
    <t>087199013214</t>
  </si>
  <si>
    <t>Bùi Đức Trung</t>
  </si>
  <si>
    <t>038223018589</t>
  </si>
  <si>
    <t>Bùi Thị Đáng</t>
  </si>
  <si>
    <t>14/09/1958</t>
  </si>
  <si>
    <t>038158006724</t>
  </si>
  <si>
    <t>Quách Văn Tuyến</t>
  </si>
  <si>
    <t>28/01/1994</t>
  </si>
  <si>
    <t>038094006108</t>
  </si>
  <si>
    <t>038200002713</t>
  </si>
  <si>
    <t>Bùi Thị Quỳnh</t>
  </si>
  <si>
    <t>038303009140</t>
  </si>
  <si>
    <t>Bùi An Nhiên</t>
  </si>
  <si>
    <t>038319039764</t>
  </si>
  <si>
    <t>Bùi An Vui</t>
  </si>
  <si>
    <t>038325012094</t>
  </si>
  <si>
    <t>Bùi Thị Thịnh</t>
  </si>
  <si>
    <t>038153011231</t>
  </si>
  <si>
    <t>Trịnh Đình Ân</t>
  </si>
  <si>
    <t>038052002731</t>
  </si>
  <si>
    <t>Bùi Ngọc Ảnh</t>
  </si>
  <si>
    <t>038061004577</t>
  </si>
  <si>
    <t>Lý Minh Hiếu</t>
  </si>
  <si>
    <t>038212017630</t>
  </si>
  <si>
    <t>038084045863</t>
  </si>
  <si>
    <t>Trần Thị Sáng</t>
  </si>
  <si>
    <t>042150000870</t>
  </si>
  <si>
    <t>Quách Mỹ Dung</t>
  </si>
  <si>
    <t>038306007304</t>
  </si>
  <si>
    <t>Quách Tường Vy</t>
  </si>
  <si>
    <t>038313016421</t>
  </si>
  <si>
    <t>Quách Công Trí</t>
  </si>
  <si>
    <t>038216034357</t>
  </si>
  <si>
    <t>Bùi Thị Tranh</t>
  </si>
  <si>
    <t>038159006494</t>
  </si>
  <si>
    <t>Quách Công Liên</t>
  </si>
  <si>
    <t>173937353</t>
  </si>
  <si>
    <t>Bùi Thị Thơm</t>
  </si>
  <si>
    <t>038192024325</t>
  </si>
  <si>
    <t>Quách Thủy Tiên</t>
  </si>
  <si>
    <t>038314004772</t>
  </si>
  <si>
    <t>Quách Công Tài</t>
  </si>
  <si>
    <t>038219022828</t>
  </si>
  <si>
    <t xml:space="preserve">Hà Thăng Long </t>
  </si>
  <si>
    <t>26/05/1959</t>
  </si>
  <si>
    <t>038059001371</t>
  </si>
  <si>
    <t xml:space="preserve">Bùi Thị Doanh </t>
  </si>
  <si>
    <t>28/01/1961</t>
  </si>
  <si>
    <t>038161017585</t>
  </si>
  <si>
    <t xml:space="preserve">Phùng Văn Tuấn </t>
  </si>
  <si>
    <t>038076002849</t>
  </si>
  <si>
    <t>Phạm Thị Hường</t>
  </si>
  <si>
    <t xml:space="preserve">Phùng Văn Tú </t>
  </si>
  <si>
    <t>16/11/2013</t>
  </si>
  <si>
    <t>038213032221</t>
  </si>
  <si>
    <t xml:space="preserve">Phùng Thị Ánh Duyên </t>
  </si>
  <si>
    <t>17/10/2018</t>
  </si>
  <si>
    <t>038318014382</t>
  </si>
  <si>
    <t xml:space="preserve">Phùng Phương Thảo </t>
  </si>
  <si>
    <t xml:space="preserve">Phùng Đức Minh </t>
  </si>
  <si>
    <t xml:space="preserve">Hà Văn Phong </t>
  </si>
  <si>
    <t>27/08/1991</t>
  </si>
  <si>
    <t>038091014904</t>
  </si>
  <si>
    <t xml:space="preserve">Hà Thị Nhung </t>
  </si>
  <si>
    <t>01/10/2015</t>
  </si>
  <si>
    <t>038315014673</t>
  </si>
  <si>
    <t xml:space="preserve">Hà Ngọc Bích </t>
  </si>
  <si>
    <t>26/06/2017</t>
  </si>
  <si>
    <t>038317023640</t>
  </si>
  <si>
    <t xml:space="preserve">Hà Tiến Đạt </t>
  </si>
  <si>
    <t>14/03/2021</t>
  </si>
  <si>
    <t>038221006798</t>
  </si>
  <si>
    <t>Phạm Văn Liền</t>
  </si>
  <si>
    <t>038065029646</t>
  </si>
  <si>
    <t>Phạm Thị Toàn</t>
  </si>
  <si>
    <t>038163035273</t>
  </si>
  <si>
    <t>Phạm Văn Kiên</t>
  </si>
  <si>
    <t>038090028181</t>
  </si>
  <si>
    <t>Phạm Đức Cương</t>
  </si>
  <si>
    <t>038214014232</t>
  </si>
  <si>
    <t>Phạm Thị Hân</t>
  </si>
  <si>
    <t>038316023880</t>
  </si>
  <si>
    <t>Trương Thị Kiệm</t>
  </si>
  <si>
    <t>038162024256</t>
  </si>
  <si>
    <t>Lê Xuân Anh Tuấn</t>
  </si>
  <si>
    <t>Trịnh Trung Đại</t>
  </si>
  <si>
    <t>27/10/1992</t>
  </si>
  <si>
    <t>038092012334</t>
  </si>
  <si>
    <t>Quách Thị Ngọc</t>
  </si>
  <si>
    <t>Trịnh Thị Ly</t>
  </si>
  <si>
    <t>19/01/2011</t>
  </si>
  <si>
    <t>038311015299</t>
  </si>
  <si>
    <t>Trịnh Chung Nhất</t>
  </si>
  <si>
    <t>20/08/2013</t>
  </si>
  <si>
    <t>038213007037</t>
  </si>
  <si>
    <t>Phạm Văn Luân</t>
  </si>
  <si>
    <t>038090012673</t>
  </si>
  <si>
    <t>Phạm Văn Tùng</t>
  </si>
  <si>
    <t>038212026451</t>
  </si>
  <si>
    <t>Phạm Khánh Duy</t>
  </si>
  <si>
    <t>038217017168</t>
  </si>
  <si>
    <t>Phạm Thị Khánh Vân</t>
  </si>
  <si>
    <t>Bùi Thị Quang</t>
  </si>
  <si>
    <t>038164005137</t>
  </si>
  <si>
    <t>Bùi Văn Binh</t>
  </si>
  <si>
    <t>Lê Thị Nhâm</t>
  </si>
  <si>
    <t>038193035516</t>
  </si>
  <si>
    <t>Bùi Lê Như Quỳnh</t>
  </si>
  <si>
    <t>Bùi Lê Quỳnh Như</t>
  </si>
  <si>
    <t>038315005403</t>
  </si>
  <si>
    <t>Bùi Linh Chi</t>
  </si>
  <si>
    <t>Bùi Linh Đan</t>
  </si>
  <si>
    <t>Phạm Thúc Đoàn</t>
  </si>
  <si>
    <t>038056002769</t>
  </si>
  <si>
    <t>Bùi Thị Lợi</t>
  </si>
  <si>
    <t>038154019867</t>
  </si>
  <si>
    <t>Phạm Thúc Sang</t>
  </si>
  <si>
    <t>038215043669</t>
  </si>
  <si>
    <t>27/01/1938</t>
  </si>
  <si>
    <t>Quang Thị Thư</t>
  </si>
  <si>
    <t>20/05/1946</t>
  </si>
  <si>
    <t>038146000985</t>
  </si>
  <si>
    <t>Bùi Thị Như</t>
  </si>
  <si>
    <t>Bùi Khánh Duy</t>
  </si>
  <si>
    <t>Lê Thị Vin</t>
  </si>
  <si>
    <t>Bùi Văn Kiệt</t>
  </si>
  <si>
    <t>25/09/2005</t>
  </si>
  <si>
    <t>Hà Cộng Hòa</t>
  </si>
  <si>
    <t>038053010094</t>
  </si>
  <si>
    <t>Hà Văn Vĩnh</t>
  </si>
  <si>
    <t>Hà Văn Viên</t>
  </si>
  <si>
    <t>Hà Công Kính</t>
  </si>
  <si>
    <t>038057002004</t>
  </si>
  <si>
    <t>Trịnh Thị Phương</t>
  </si>
  <si>
    <t>Hà Thị Quyên</t>
  </si>
  <si>
    <t>Hà Văn Luận</t>
  </si>
  <si>
    <t>Phạm Thị Ngân</t>
  </si>
  <si>
    <t>Hà Công Huân</t>
  </si>
  <si>
    <t>Hà Gia Huy</t>
  </si>
  <si>
    <t>21/04/2023</t>
  </si>
  <si>
    <t>Lê Thị Ý</t>
  </si>
  <si>
    <t>038158023101</t>
  </si>
  <si>
    <t>Hà Văn Dũng</t>
  </si>
  <si>
    <t>Hà Xuân Lập</t>
  </si>
  <si>
    <t>038212035480</t>
  </si>
  <si>
    <t>Phạm Thị Minh</t>
  </si>
  <si>
    <t>Phạm Hoàng Giáp</t>
  </si>
  <si>
    <t>Phạm Kim Tuyến</t>
  </si>
  <si>
    <t>27/01/2021</t>
  </si>
  <si>
    <t>Phạm Kim Tuyền</t>
  </si>
  <si>
    <t>Bùi Văn Vân</t>
  </si>
  <si>
    <t>Bùi Văn Thiết</t>
  </si>
  <si>
    <t>Bùi Thị Như Bình</t>
  </si>
  <si>
    <t>17/12/2018</t>
  </si>
  <si>
    <t>Bùi Văn An</t>
  </si>
  <si>
    <t>21/10/2021</t>
  </si>
  <si>
    <t>Bùi Văn Vượng</t>
  </si>
  <si>
    <t>038063035743</t>
  </si>
  <si>
    <t>038170021947</t>
  </si>
  <si>
    <t>Bùi Thị Ngọc Hà</t>
  </si>
  <si>
    <t>038305025323</t>
  </si>
  <si>
    <t>Bùi Thị Quỳnh Như</t>
  </si>
  <si>
    <t>038307026176</t>
  </si>
  <si>
    <t>Nguyễn Thị Hóa</t>
  </si>
  <si>
    <t>038195019652</t>
  </si>
  <si>
    <t>Bùi Hoàng Anh</t>
  </si>
  <si>
    <t>038215007759</t>
  </si>
  <si>
    <t>Bùi Hoàng Hải</t>
  </si>
  <si>
    <t>Lưu Đình Minh</t>
  </si>
  <si>
    <t>Lê Thị Lộc</t>
  </si>
  <si>
    <t>038156014148</t>
  </si>
  <si>
    <t>Lưu Đình Thượng</t>
  </si>
  <si>
    <t>Bùi Thị Bách</t>
  </si>
  <si>
    <t>038158007830</t>
  </si>
  <si>
    <t>Phạm Thúc Lập</t>
  </si>
  <si>
    <t>038058018138</t>
  </si>
  <si>
    <t>Phạm Thúc Hợi</t>
  </si>
  <si>
    <t>Quách Văn Hùng</t>
  </si>
  <si>
    <t>16/05/1992</t>
  </si>
  <si>
    <t>038092020070</t>
  </si>
  <si>
    <t>Phạm Thị Ánh</t>
  </si>
  <si>
    <t>23/09/1994</t>
  </si>
  <si>
    <t>038194009738</t>
  </si>
  <si>
    <t>Phạm Ngọc Hoa</t>
  </si>
  <si>
    <t>Quách Hồng Trà</t>
  </si>
  <si>
    <t>18/06/2021</t>
  </si>
  <si>
    <t>038321013418</t>
  </si>
  <si>
    <t>Quách Thị Hương Lan</t>
  </si>
  <si>
    <t>27/03/2023</t>
  </si>
  <si>
    <t>038323007346</t>
  </si>
  <si>
    <t>Phạm Thị Thường</t>
  </si>
  <si>
    <t>Quách Thị Hãnh</t>
  </si>
  <si>
    <t>Quách Thị Thanh Trang</t>
  </si>
  <si>
    <t>Quách Tuấn Kiệt</t>
  </si>
  <si>
    <t>Bùi Văn Giầu</t>
  </si>
  <si>
    <t>Cầm Thị Kim</t>
  </si>
  <si>
    <t>038186004132</t>
  </si>
  <si>
    <t>038308024822</t>
  </si>
  <si>
    <t>Bùi Thị Lệ</t>
  </si>
  <si>
    <t>Lê Thị Lợi</t>
  </si>
  <si>
    <t>038162020392</t>
  </si>
  <si>
    <t>Bùi Thị Sang</t>
  </si>
  <si>
    <t>038196032057</t>
  </si>
  <si>
    <t>Bùi Quốc Anh</t>
  </si>
  <si>
    <t>Phạm Trúc Ly</t>
  </si>
  <si>
    <t>02/11/2022</t>
  </si>
  <si>
    <t>Bùi Văn Nguyên</t>
  </si>
  <si>
    <t>Phạm Thị Nhiễu</t>
  </si>
  <si>
    <t>Quách Công Tùng</t>
  </si>
  <si>
    <t>03/6/1953</t>
  </si>
  <si>
    <t>038053008510</t>
  </si>
  <si>
    <t>Phạm Thị Nam</t>
  </si>
  <si>
    <t>15/12/1956</t>
  </si>
  <si>
    <t>Quách Văn Hoa</t>
  </si>
  <si>
    <t>01/01/1966</t>
  </si>
  <si>
    <t>038066017014</t>
  </si>
  <si>
    <t>Bùi Thị Na</t>
  </si>
  <si>
    <t>20/3/1966</t>
  </si>
  <si>
    <t>038166032067</t>
  </si>
  <si>
    <t>Quách Văn Thanh</t>
  </si>
  <si>
    <t>26/3/1990</t>
  </si>
  <si>
    <t>038090032929</t>
  </si>
  <si>
    <t>Nguyễn Thị Liên</t>
  </si>
  <si>
    <t>038166022719</t>
  </si>
  <si>
    <t>Phạm Văn Luận</t>
  </si>
  <si>
    <t>038090030079</t>
  </si>
  <si>
    <t>038311002043</t>
  </si>
  <si>
    <t>Bùi Nhật Lệ</t>
  </si>
  <si>
    <t>038313027035</t>
  </si>
  <si>
    <t>Phạm Thị Hương</t>
  </si>
  <si>
    <t>Phạm Thị Năm</t>
  </si>
  <si>
    <t>038172025959</t>
  </si>
  <si>
    <t>038193005617</t>
  </si>
  <si>
    <t>038313032531</t>
  </si>
  <si>
    <t>Phạm Thanh Nga</t>
  </si>
  <si>
    <t>038313017047</t>
  </si>
  <si>
    <t>Phạm Ngọc Diệp</t>
  </si>
  <si>
    <t>Quách Văn Hải</t>
  </si>
  <si>
    <t>Lương Thị Lợi</t>
  </si>
  <si>
    <t>Lương Văn Hưng</t>
  </si>
  <si>
    <t>038213039627</t>
  </si>
  <si>
    <t>Quách Văn Hoàng</t>
  </si>
  <si>
    <t>Quách Thị Tắm</t>
  </si>
  <si>
    <t>20/09/1930</t>
  </si>
  <si>
    <t>Phạm Thúc Trường</t>
  </si>
  <si>
    <t>038077020309</t>
  </si>
  <si>
    <t>Phạm Thúy Kiều</t>
  </si>
  <si>
    <t>10/11/2007</t>
  </si>
  <si>
    <t>038307005095</t>
  </si>
  <si>
    <t>038178032258</t>
  </si>
  <si>
    <t>Phạm Thiên Ân</t>
  </si>
  <si>
    <t>21/01/2023</t>
  </si>
  <si>
    <t>044323002725</t>
  </si>
  <si>
    <t>Phạm Văn Quỳnh</t>
  </si>
  <si>
    <t>09/10/1983</t>
  </si>
  <si>
    <t>038083033546</t>
  </si>
  <si>
    <t>Bùi Thị Chín</t>
  </si>
  <si>
    <t>19/06/1940</t>
  </si>
  <si>
    <t>038140002394</t>
  </si>
  <si>
    <t>Phạm Văn Thuyền</t>
  </si>
  <si>
    <t>23/08/2005</t>
  </si>
  <si>
    <t>038205028939</t>
  </si>
  <si>
    <t>Phạm Văn Toàn</t>
  </si>
  <si>
    <t>04/01/2002</t>
  </si>
  <si>
    <t>038202028891</t>
  </si>
  <si>
    <t>Lưỡng Văn Hùng</t>
  </si>
  <si>
    <t>038082027345</t>
  </si>
  <si>
    <t>Cao Thị Tuyết</t>
  </si>
  <si>
    <t>038180033524</t>
  </si>
  <si>
    <t>Lưỡng Văn Hiệu</t>
  </si>
  <si>
    <t>038209023019</t>
  </si>
  <si>
    <t>Lưỡng Văn Khải</t>
  </si>
  <si>
    <t>038215025559</t>
  </si>
  <si>
    <t>Lê Thị Trương</t>
  </si>
  <si>
    <t>20/03/1973</t>
  </si>
  <si>
    <t>038173007247</t>
  </si>
  <si>
    <t>Phạm Văn Thức</t>
  </si>
  <si>
    <t>038068012750</t>
  </si>
  <si>
    <t>Phạm Văn Biên</t>
  </si>
  <si>
    <t>22/12/2007</t>
  </si>
  <si>
    <t>038207008095</t>
  </si>
  <si>
    <t>Trương Công Châu</t>
  </si>
  <si>
    <t>038090013620</t>
  </si>
  <si>
    <t>Quách Thị Hậu</t>
  </si>
  <si>
    <t>038152008821</t>
  </si>
  <si>
    <t>Trịnh Thị Định</t>
  </si>
  <si>
    <t>038187021590</t>
  </si>
  <si>
    <t>Trương Công Quốc Kiên</t>
  </si>
  <si>
    <t>038213022734</t>
  </si>
  <si>
    <t>Trương Thị Ngọc Bích</t>
  </si>
  <si>
    <t>038317030493</t>
  </si>
  <si>
    <t>Trương Thị Thảo</t>
  </si>
  <si>
    <t>07434003512</t>
  </si>
  <si>
    <t>Cao Văn Thái</t>
  </si>
  <si>
    <t>08/09/1963</t>
  </si>
  <si>
    <t>038063030821</t>
  </si>
  <si>
    <t>Phạm Thị Oanh</t>
  </si>
  <si>
    <t>10/02/1959</t>
  </si>
  <si>
    <t>038159024090</t>
  </si>
  <si>
    <t>Phạm Văn Sang</t>
  </si>
  <si>
    <t>038058020919</t>
  </si>
  <si>
    <t>Bùi Thị Đàn</t>
  </si>
  <si>
    <t>038158014679</t>
  </si>
  <si>
    <t>Phạm Văn Hoàng</t>
  </si>
  <si>
    <t>22/02/1988</t>
  </si>
  <si>
    <t>038088024902</t>
  </si>
  <si>
    <t>Phạm Văn Hưng</t>
  </si>
  <si>
    <t>038091032691</t>
  </si>
  <si>
    <t>Phạm Văn Huỳnh</t>
  </si>
  <si>
    <t>038095024472</t>
  </si>
  <si>
    <t>038099012130</t>
  </si>
  <si>
    <t>Ngân Thị Tình</t>
  </si>
  <si>
    <t>01/01/1989</t>
  </si>
  <si>
    <t>038189047045</t>
  </si>
  <si>
    <t>Phạm Tuấn Hiếu</t>
  </si>
  <si>
    <t>038219045054</t>
  </si>
  <si>
    <t>Phạm Văn Dự</t>
  </si>
  <si>
    <t>038071033745</t>
  </si>
  <si>
    <t>Bùi Hồng Nhung</t>
  </si>
  <si>
    <t>038182030901</t>
  </si>
  <si>
    <t>Thanh Sơn</t>
  </si>
  <si>
    <t>Phạm Khánh Uyên</t>
  </si>
  <si>
    <t>038314004290</t>
  </si>
  <si>
    <t>Phạm Khánh Uyên Chi</t>
  </si>
  <si>
    <t>038317016734</t>
  </si>
  <si>
    <t>Trịnh Thị Phòng</t>
  </si>
  <si>
    <t>08/6/1964</t>
  </si>
  <si>
    <t>038164024161</t>
  </si>
  <si>
    <t>09/3/1940</t>
  </si>
  <si>
    <t>038140002542</t>
  </si>
  <si>
    <t>Trịnh Đình Nghĩa</t>
  </si>
  <si>
    <t>22/4/1999</t>
  </si>
  <si>
    <t>038099027558</t>
  </si>
  <si>
    <t>Trịnh Văn Phi</t>
  </si>
  <si>
    <t>12/10/2004</t>
  </si>
  <si>
    <t>038204018382</t>
  </si>
  <si>
    <t>Bùi Thị Diệp</t>
  </si>
  <si>
    <t>13/8/1986</t>
  </si>
  <si>
    <t>038186004756</t>
  </si>
  <si>
    <t>Bùi Trâm Anh</t>
  </si>
  <si>
    <t>02/02/2009</t>
  </si>
  <si>
    <t>038309011907</t>
  </si>
  <si>
    <t>Lê Thị Sen</t>
  </si>
  <si>
    <t>038163035207</t>
  </si>
  <si>
    <t>Lê Thị Huệ</t>
  </si>
  <si>
    <t>038165025095</t>
  </si>
  <si>
    <t>Lê Văn Hạnh</t>
  </si>
  <si>
    <t>038070016713</t>
  </si>
  <si>
    <t>038173027736</t>
  </si>
  <si>
    <t>Lê Văn Phước</t>
  </si>
  <si>
    <t>0382215006865</t>
  </si>
  <si>
    <t>Bùi Thanh Mai</t>
  </si>
  <si>
    <t>038044009627</t>
  </si>
  <si>
    <t>15/02/1952</t>
  </si>
  <si>
    <t>038152004781</t>
  </si>
  <si>
    <t>038082408850</t>
  </si>
  <si>
    <t>23/7/1986</t>
  </si>
  <si>
    <t>038186008047</t>
  </si>
  <si>
    <t>Bùi Thị Thu Hà</t>
  </si>
  <si>
    <t>26/01/2007</t>
  </si>
  <si>
    <t>038307026733</t>
  </si>
  <si>
    <t>Bùi Duy Hảo</t>
  </si>
  <si>
    <t>20/7/2012</t>
  </si>
  <si>
    <t>038212007382</t>
  </si>
  <si>
    <t>Lê Thị Long</t>
  </si>
  <si>
    <t>19/02/1952</t>
  </si>
  <si>
    <t>038152003164</t>
  </si>
  <si>
    <t>Lưỡng Văn Hiệp</t>
  </si>
  <si>
    <t>14/01/1955</t>
  </si>
  <si>
    <t>038055002732</t>
  </si>
  <si>
    <t>Lê Văn Sơn</t>
  </si>
  <si>
    <t>038068004172</t>
  </si>
  <si>
    <t>Nguyễn Thị Môn</t>
  </si>
  <si>
    <t>038166031147</t>
  </si>
  <si>
    <t>Lê Văn Lục</t>
  </si>
  <si>
    <t>038062015601</t>
  </si>
  <si>
    <t>038189016086</t>
  </si>
  <si>
    <t>Hà Thị Vân Anh</t>
  </si>
  <si>
    <t>038310029989</t>
  </si>
  <si>
    <t>Hà Thị Anh Thơ</t>
  </si>
  <si>
    <t>038312009222</t>
  </si>
  <si>
    <t>Hà Thị Ngọc Diễm</t>
  </si>
  <si>
    <t>038315028597</t>
  </si>
  <si>
    <t>Hà Văn Thiên</t>
  </si>
  <si>
    <t>038218043671</t>
  </si>
  <si>
    <t>Hà Văn Long</t>
  </si>
  <si>
    <t>038221013831</t>
  </si>
  <si>
    <t>02/02/1973</t>
  </si>
  <si>
    <t>038173032373</t>
  </si>
  <si>
    <t>Phạm Thị Tuyền</t>
  </si>
  <si>
    <t>26/01/1996</t>
  </si>
  <si>
    <t>038196034265</t>
  </si>
  <si>
    <t>08/4/1938</t>
  </si>
  <si>
    <t>038138007228</t>
  </si>
  <si>
    <t>Lê Văn Dũng</t>
  </si>
  <si>
    <t>17/02/1977</t>
  </si>
  <si>
    <t>038077004707</t>
  </si>
  <si>
    <t>01/02/1978</t>
  </si>
  <si>
    <t>038178025487</t>
  </si>
  <si>
    <t>02/7/2009</t>
  </si>
  <si>
    <t>038309020438</t>
  </si>
  <si>
    <t>Lê Bùi Thiện Tâm</t>
  </si>
  <si>
    <t>08/9/2014</t>
  </si>
  <si>
    <t>038314003146</t>
  </si>
  <si>
    <t>Lê Văn Thự</t>
  </si>
  <si>
    <t>05/3/1946</t>
  </si>
  <si>
    <t>038046009634</t>
  </si>
  <si>
    <t>08/12/1972</t>
  </si>
  <si>
    <t>038172006903</t>
  </si>
  <si>
    <t>Quách Văn Hiến</t>
  </si>
  <si>
    <t>05/02/1978</t>
  </si>
  <si>
    <t>038078018805</t>
  </si>
  <si>
    <t>Quách Thị Lan</t>
  </si>
  <si>
    <t>17/11/2005</t>
  </si>
  <si>
    <t>038305015138</t>
  </si>
  <si>
    <t>Quách Văn Lợi</t>
  </si>
  <si>
    <t>01/11/2010</t>
  </si>
  <si>
    <t>038210006191</t>
  </si>
  <si>
    <t>Bùi Thị Dung</t>
  </si>
  <si>
    <t>15/5/1968</t>
  </si>
  <si>
    <t>038168014377</t>
  </si>
  <si>
    <t>Bùi Thị Dịu</t>
  </si>
  <si>
    <t>038304003986</t>
  </si>
  <si>
    <t>Bùi Nguyễn Khánh An</t>
  </si>
  <si>
    <t>Phạm Văn Từ</t>
  </si>
  <si>
    <t>Phạm Quang Huy</t>
  </si>
  <si>
    <t>125</t>
  </si>
  <si>
    <t>sang cận nghèo</t>
  </si>
  <si>
    <t>Cao Viết Vân</t>
  </si>
  <si>
    <t>038079036468</t>
  </si>
  <si>
    <t>Bùi Thị Ninh</t>
  </si>
  <si>
    <t>038183042822</t>
  </si>
  <si>
    <t>Cao Thị Huyền Trang</t>
  </si>
  <si>
    <t>038303006625</t>
  </si>
  <si>
    <t xml:space="preserve">Cao Thị Huyền  </t>
  </si>
  <si>
    <t>038305001360</t>
  </si>
  <si>
    <t>Cao Thị Tố Uyên</t>
  </si>
  <si>
    <t>038312017699</t>
  </si>
  <si>
    <t>Cao Viết Cường</t>
  </si>
  <si>
    <t>038218029557</t>
  </si>
  <si>
    <t>135</t>
  </si>
  <si>
    <t>120</t>
  </si>
  <si>
    <t xml:space="preserve">Bùi Thị Hoa </t>
  </si>
  <si>
    <t>95</t>
  </si>
  <si>
    <t>Lê Trung Quang</t>
  </si>
  <si>
    <t>038084005253</t>
  </si>
  <si>
    <t>205</t>
  </si>
  <si>
    <t>038185018160</t>
  </si>
  <si>
    <t>Lê Thị Huế</t>
  </si>
  <si>
    <t>038305010214</t>
  </si>
  <si>
    <t>Lê Thị Hồng Nhi</t>
  </si>
  <si>
    <t>038310012351</t>
  </si>
  <si>
    <t>Lê Trung Phong</t>
  </si>
  <si>
    <t>038213025686</t>
  </si>
  <si>
    <t>Lê Duy Tài</t>
  </si>
  <si>
    <t>24/04/1964</t>
  </si>
  <si>
    <t>038064008380</t>
  </si>
  <si>
    <t>165</t>
  </si>
  <si>
    <t>Hoàng Thị Huệ</t>
  </si>
  <si>
    <t>20/10/1965</t>
  </si>
  <si>
    <t>038165006673</t>
  </si>
  <si>
    <t xml:space="preserve">Làng Hép </t>
  </si>
  <si>
    <t>Bùi Văn Quyền</t>
  </si>
  <si>
    <t>038075030825</t>
  </si>
  <si>
    <t>Bùi Lan Anh</t>
  </si>
  <si>
    <t>038304004943</t>
  </si>
  <si>
    <t>038207025736</t>
  </si>
  <si>
    <t>Bùi Văn Mỹ</t>
  </si>
  <si>
    <t>Trần Thị Tình</t>
  </si>
  <si>
    <t>Bùi Duy Tâm</t>
  </si>
  <si>
    <t>038214008946</t>
  </si>
  <si>
    <t>Bùi Duy Khánh</t>
  </si>
  <si>
    <t>Bùi Thị Trúc Linh</t>
  </si>
  <si>
    <t>Bùi Văn  Pháp</t>
  </si>
  <si>
    <t>038054009557</t>
  </si>
  <si>
    <t>Bùi Thị Do</t>
  </si>
  <si>
    <t>038162018224</t>
  </si>
  <si>
    <t>Bùi Ngọc Hanh</t>
  </si>
  <si>
    <t>038082047180</t>
  </si>
  <si>
    <t>Trịnh Đình Nguyên</t>
  </si>
  <si>
    <t>03/04/1940</t>
  </si>
  <si>
    <t>038040008859</t>
  </si>
  <si>
    <t>Thanh Son</t>
  </si>
  <si>
    <t>Nhập hộ</t>
  </si>
  <si>
    <t>Điên Son</t>
  </si>
  <si>
    <t>Cao Thị Giáp</t>
  </si>
  <si>
    <t>038143009152</t>
  </si>
  <si>
    <t>Lưỡng Văn Cường</t>
  </si>
  <si>
    <t>038097011985</t>
  </si>
  <si>
    <t>Nguyễn Thị Khuyên</t>
  </si>
  <si>
    <t>20/10/1969</t>
  </si>
  <si>
    <t>038169025929</t>
  </si>
  <si>
    <t>Lê Văn Chinh</t>
  </si>
  <si>
    <t>04/04/1983</t>
  </si>
  <si>
    <t>038083048039</t>
  </si>
  <si>
    <t>22/3/1988</t>
  </si>
  <si>
    <t>038188036154</t>
  </si>
  <si>
    <t>Lê Văn Hiệu</t>
  </si>
  <si>
    <t>24/4/2011</t>
  </si>
  <si>
    <t>03821101812</t>
  </si>
  <si>
    <t>Lê Văn Lực</t>
  </si>
  <si>
    <t>27/3/2013</t>
  </si>
  <si>
    <t>038213008727</t>
  </si>
  <si>
    <t>Bùi Văn Quỳnh</t>
  </si>
  <si>
    <t>038091005435</t>
  </si>
  <si>
    <t>038198004266</t>
  </si>
  <si>
    <t>038318038827</t>
  </si>
  <si>
    <t>Bùi Văn Trường</t>
  </si>
  <si>
    <t>038221016489</t>
  </si>
  <si>
    <t>038095037982</t>
  </si>
  <si>
    <t>Lò Thị Long</t>
  </si>
  <si>
    <t>014189015678</t>
  </si>
  <si>
    <t>Bùi Thị Thanh Nhàn</t>
  </si>
  <si>
    <t>0383116011429</t>
  </si>
  <si>
    <t>Bùi Tuấn Sang</t>
  </si>
  <si>
    <t>0382119035202</t>
  </si>
  <si>
    <t>Cao Văn Tâm</t>
  </si>
  <si>
    <t>038070019806</t>
  </si>
  <si>
    <t>Lim Còm</t>
  </si>
  <si>
    <t>Cao Văn Dũng</t>
  </si>
  <si>
    <t>Trương Thị Thu Trang</t>
  </si>
  <si>
    <t>Trương Cao Minh Hiếu</t>
  </si>
  <si>
    <t>Trương Cao Minh Khang</t>
  </si>
  <si>
    <t>Nguyễn Văn Duyên</t>
  </si>
  <si>
    <t>038083032733</t>
  </si>
  <si>
    <t>Nguyễn Thị An</t>
  </si>
  <si>
    <t>038304003889</t>
  </si>
  <si>
    <t>Nguyễn Văn Tuyên</t>
  </si>
  <si>
    <t>038205024770</t>
  </si>
  <si>
    <t>Nguyễn Viết Tiến</t>
  </si>
  <si>
    <t>038085043348</t>
  </si>
  <si>
    <t>Quách Thị Vui</t>
  </si>
  <si>
    <t>038188033960</t>
  </si>
  <si>
    <t>Nguyễn Đức Huy</t>
  </si>
  <si>
    <t>038210029956</t>
  </si>
  <si>
    <t>Nguyễn Bảo Yến</t>
  </si>
  <si>
    <t>038320025626</t>
  </si>
  <si>
    <t>Bùi Văn Hợp</t>
  </si>
  <si>
    <t>038086017209</t>
  </si>
  <si>
    <t>Cao Thị Bình</t>
  </si>
  <si>
    <t>038181003128</t>
  </si>
  <si>
    <t>Bùi Bảo Anh</t>
  </si>
  <si>
    <t>038318026403</t>
  </si>
  <si>
    <t xml:space="preserve">Bùi Bảo An </t>
  </si>
  <si>
    <t>038320019829</t>
  </si>
  <si>
    <t>038074012457</t>
  </si>
  <si>
    <t>Phạm Đức Hiệu</t>
  </si>
  <si>
    <t>038204004802</t>
  </si>
  <si>
    <t>Phạm Yến Nhi</t>
  </si>
  <si>
    <t>038307025034</t>
  </si>
  <si>
    <t>Phạm Văn Tuyên</t>
  </si>
  <si>
    <t>038077022410</t>
  </si>
  <si>
    <t>Bùi Thị Mạnh</t>
  </si>
  <si>
    <t>038185035709</t>
  </si>
  <si>
    <t>Phạm Thùy Linh</t>
  </si>
  <si>
    <t>038309013997</t>
  </si>
  <si>
    <t>Phạm Hồng Nhung</t>
  </si>
  <si>
    <t>038211013933</t>
  </si>
  <si>
    <t>Phan Thị Án</t>
  </si>
  <si>
    <t>06/04/1949</t>
  </si>
  <si>
    <t>038149015770</t>
  </si>
  <si>
    <t>Hà Văn Điệp</t>
  </si>
  <si>
    <t>038089046823</t>
  </si>
  <si>
    <t>Hà Ánh Như Quỳnh</t>
  </si>
  <si>
    <t>038313028382</t>
  </si>
  <si>
    <t>Hồ Văn Bông</t>
  </si>
  <si>
    <t>24/04/1991</t>
  </si>
  <si>
    <t>038091012588</t>
  </si>
  <si>
    <t>làng mai</t>
  </si>
  <si>
    <t>không có mặt tại địa phương</t>
  </si>
  <si>
    <t>09/11/1993</t>
  </si>
  <si>
    <t>038193038385</t>
  </si>
  <si>
    <t>Hồ Chí Tài</t>
  </si>
  <si>
    <t>27/12/2014</t>
  </si>
  <si>
    <t>038214036601</t>
  </si>
  <si>
    <t>Hồ Chí Khôi</t>
  </si>
  <si>
    <t>10/10/2017</t>
  </si>
  <si>
    <t>038217033462</t>
  </si>
  <si>
    <t>Hà Thị Yến</t>
  </si>
  <si>
    <t>15/10/1968</t>
  </si>
  <si>
    <t>038168008221</t>
  </si>
  <si>
    <t>Nguyễn Quang Thắng</t>
  </si>
  <si>
    <t>06/08/1990</t>
  </si>
  <si>
    <t>038090018469</t>
  </si>
  <si>
    <t>Nguyễn Quang Minh</t>
  </si>
  <si>
    <t>23/09/2012</t>
  </si>
  <si>
    <t>038212046915</t>
  </si>
  <si>
    <t>Nguyễn Quang Thái</t>
  </si>
  <si>
    <t>01/02/2015</t>
  </si>
  <si>
    <t>038215024674</t>
  </si>
  <si>
    <t>Phạm Thị Hạnh</t>
  </si>
  <si>
    <t>10/05/1969</t>
  </si>
  <si>
    <t>038169017021</t>
  </si>
  <si>
    <t>Trương Văn Sao</t>
  </si>
  <si>
    <t>12/01/1993</t>
  </si>
  <si>
    <t>038093011664</t>
  </si>
  <si>
    <t>Cầm Thị Oanh</t>
  </si>
  <si>
    <t>038194033642</t>
  </si>
  <si>
    <t>038317015212</t>
  </si>
  <si>
    <t>Lê Văn Thế</t>
  </si>
  <si>
    <t>038084017464</t>
  </si>
  <si>
    <t>Bùi Thị Nga</t>
  </si>
  <si>
    <t>038190012323</t>
  </si>
  <si>
    <t>Lê Tỉnh Nhiên</t>
  </si>
  <si>
    <t>038307019764</t>
  </si>
  <si>
    <t>Lê Tiểu Băng</t>
  </si>
  <si>
    <t>038310026180</t>
  </si>
  <si>
    <t>038159023019</t>
  </si>
  <si>
    <t>038185045322</t>
  </si>
  <si>
    <t>Bùi Văn Dũng</t>
  </si>
  <si>
    <t>038088036295</t>
  </si>
  <si>
    <t>Bùi Khánh Hòa</t>
  </si>
  <si>
    <t>038311031470</t>
  </si>
  <si>
    <t>Bùi Thùy Trang</t>
  </si>
  <si>
    <t>038308011964</t>
  </si>
  <si>
    <t>Bùi Duy Phương</t>
  </si>
  <si>
    <t>038205018580</t>
  </si>
  <si>
    <t>Nguyễn Viết Trung</t>
  </si>
  <si>
    <t>038084032243</t>
  </si>
  <si>
    <t>Hà Thị Thắm</t>
  </si>
  <si>
    <t>038191044704</t>
  </si>
  <si>
    <t>Nguyễn Trà My</t>
  </si>
  <si>
    <t>038313001595</t>
  </si>
  <si>
    <t>Nguyễn Thị Thanh Mai</t>
  </si>
  <si>
    <t>038314028525</t>
  </si>
  <si>
    <t>Đỗ Thị Dục</t>
  </si>
  <si>
    <t>038176010744</t>
  </si>
  <si>
    <t>Phạm Thị Dịu</t>
  </si>
  <si>
    <t>038306027353</t>
  </si>
  <si>
    <t>Trương Thị Minh Hường</t>
  </si>
  <si>
    <t>4/10/1983</t>
  </si>
  <si>
    <t>038183019332</t>
  </si>
  <si>
    <t>Nguyễn Ngọc Minh Tuyết</t>
  </si>
  <si>
    <t>079316000616</t>
  </si>
  <si>
    <t>Hoàng Thị Liên</t>
  </si>
  <si>
    <t>038167013280</t>
  </si>
  <si>
    <t>Bùi Thị Nụ</t>
  </si>
  <si>
    <t>038152005296</t>
  </si>
  <si>
    <t>Quách Thị Hường</t>
  </si>
  <si>
    <t>038178003850</t>
  </si>
  <si>
    <t>Quách Văn Trình</t>
  </si>
  <si>
    <t>038201005365</t>
  </si>
  <si>
    <t>Quách Thị Diễm quỳnh</t>
  </si>
  <si>
    <t>038307004337</t>
  </si>
  <si>
    <t>Phạm Văn Kiệm</t>
  </si>
  <si>
    <t>038055011464</t>
  </si>
  <si>
    <t>Bùi Thị Tươi</t>
  </si>
  <si>
    <t>038154022529</t>
  </si>
  <si>
    <t>038189017972</t>
  </si>
  <si>
    <t>Trần Ngọc Kim Trúc</t>
  </si>
  <si>
    <t>038313035037</t>
  </si>
  <si>
    <t>Đỗ Văn Uyên</t>
  </si>
  <si>
    <t>038057014398</t>
  </si>
  <si>
    <t>Đỗ Văn Thanh</t>
  </si>
  <si>
    <t>038083008605</t>
  </si>
  <si>
    <t>Nguyễn Thị Thảo</t>
  </si>
  <si>
    <t>038184009852</t>
  </si>
  <si>
    <t>Đỗ Văn Quân</t>
  </si>
  <si>
    <t>038211017793</t>
  </si>
  <si>
    <t>Đỗ Văn Nhân</t>
  </si>
  <si>
    <t>038213035437</t>
  </si>
  <si>
    <t>Lê Thị Gấm</t>
  </si>
  <si>
    <t>038177002881</t>
  </si>
  <si>
    <t>Sang nghèo</t>
  </si>
  <si>
    <t>038205030671</t>
  </si>
  <si>
    <t>Lê Thị Lan Anh</t>
  </si>
  <si>
    <t>038304008952</t>
  </si>
  <si>
    <t>Lê Đức Chiến</t>
  </si>
  <si>
    <t>038218003969</t>
  </si>
  <si>
    <t>Trương Văn Tuấn</t>
  </si>
  <si>
    <t>038071032350</t>
  </si>
  <si>
    <t>Bùi Thị Bảo</t>
  </si>
  <si>
    <t>038175002973</t>
  </si>
  <si>
    <t>Trương Văn Minh</t>
  </si>
  <si>
    <t>038207028800</t>
  </si>
  <si>
    <t>038310011573</t>
  </si>
  <si>
    <t>038083048319</t>
  </si>
  <si>
    <t>Phạm Thị Thúy Vân</t>
  </si>
  <si>
    <t>038311010640</t>
  </si>
  <si>
    <t>Bùi Văn Cảnh</t>
  </si>
  <si>
    <t>038056005494</t>
  </si>
  <si>
    <t>038090009796</t>
  </si>
  <si>
    <t xml:space="preserve"> Lê Thị Thịnh</t>
  </si>
  <si>
    <t>038193005572</t>
  </si>
  <si>
    <t>Bùi Bảo Ngọc</t>
  </si>
  <si>
    <t>038319018153</t>
  </si>
  <si>
    <t>Bùi Văn Thống</t>
  </si>
  <si>
    <t>038044001367</t>
  </si>
  <si>
    <t>Bùi Thị Thao</t>
  </si>
  <si>
    <t>038171021779</t>
  </si>
  <si>
    <t>038183018014</t>
  </si>
  <si>
    <t>038192024376</t>
  </si>
  <si>
    <t>038094041060</t>
  </si>
  <si>
    <t>Bùi Văn Chí</t>
  </si>
  <si>
    <t>Bùi Thị Gấm</t>
  </si>
  <si>
    <t>Bùi Thị loan</t>
  </si>
  <si>
    <t>Bùi văn Cường</t>
  </si>
  <si>
    <t>038086000801</t>
  </si>
  <si>
    <t>Bùi Việt Anh</t>
  </si>
  <si>
    <t>038209013978</t>
  </si>
  <si>
    <t>Bùi Thái Hòa</t>
  </si>
  <si>
    <t>038211034182</t>
  </si>
  <si>
    <t>Bùi Đức hải</t>
  </si>
  <si>
    <t>038212013302</t>
  </si>
  <si>
    <t>Phạm Văn Khánh</t>
  </si>
  <si>
    <t>038080012453</t>
  </si>
  <si>
    <t>Phạm Thị Quỳnh Hương</t>
  </si>
  <si>
    <t>038318040940</t>
  </si>
  <si>
    <t>Vi Thị Mùi</t>
  </si>
  <si>
    <t>038179023831</t>
  </si>
  <si>
    <t xml:space="preserve">Phạm Thị Huyền </t>
  </si>
  <si>
    <t>Bùi Ngọc Tố</t>
  </si>
  <si>
    <t>038095001899</t>
  </si>
  <si>
    <t>Bùi Văn Định</t>
  </si>
  <si>
    <t>Trương Thị Na</t>
  </si>
  <si>
    <t>038179002674</t>
  </si>
  <si>
    <t>Bùi Văn Lượng</t>
  </si>
  <si>
    <t>038203017692</t>
  </si>
  <si>
    <t>Bùi Thùy Linh</t>
  </si>
  <si>
    <t>038306007078</t>
  </si>
  <si>
    <t>Bùi Ngọc Huế</t>
  </si>
  <si>
    <t>038091051112</t>
  </si>
  <si>
    <t>038190028772</t>
  </si>
  <si>
    <t>038213042534</t>
  </si>
  <si>
    <t>Bùi Lâm Tuyến</t>
  </si>
  <si>
    <t>038318031581</t>
  </si>
  <si>
    <t>Bùi Thanh Thuý</t>
  </si>
  <si>
    <t>038321005848</t>
  </si>
  <si>
    <t>Quách Hồng Thiên</t>
  </si>
  <si>
    <t>038093041241</t>
  </si>
  <si>
    <t>038153017787</t>
  </si>
  <si>
    <t>Phạm Thị Luận</t>
  </si>
  <si>
    <t>038192012942</t>
  </si>
  <si>
    <t>3</t>
  </si>
  <si>
    <t>038311011813</t>
  </si>
  <si>
    <t>4</t>
  </si>
  <si>
    <t>Quách Thị Thơ</t>
  </si>
  <si>
    <t>038315022597</t>
  </si>
  <si>
    <t>5</t>
  </si>
  <si>
    <t>Quách Hồng Phát</t>
  </si>
  <si>
    <t>038221027941</t>
  </si>
  <si>
    <t>Bùi Văn Nga</t>
  </si>
  <si>
    <t>038059003582</t>
  </si>
  <si>
    <t>Quách Thị Thoa</t>
  </si>
  <si>
    <t>038164008588</t>
  </si>
  <si>
    <t>Bùi Vĩnh Thịnh</t>
  </si>
  <si>
    <t>038216023700</t>
  </si>
  <si>
    <t>Quách Văn Long (An)</t>
  </si>
  <si>
    <t>038088005412</t>
  </si>
  <si>
    <t>Quách Thị Nga</t>
  </si>
  <si>
    <t>038189004215</t>
  </si>
  <si>
    <t>Quách An An</t>
  </si>
  <si>
    <t>038310021340</t>
  </si>
  <si>
    <t>Quách A Na</t>
  </si>
  <si>
    <t>038317019421</t>
  </si>
  <si>
    <t>Quách Gia Khiêm</t>
  </si>
  <si>
    <t>038219045575</t>
  </si>
  <si>
    <t>038067028736</t>
  </si>
  <si>
    <t>Trương Thị Thịnh</t>
  </si>
  <si>
    <t>038170002995</t>
  </si>
  <si>
    <t>Bùi Văn Hoan</t>
  </si>
  <si>
    <t>038201001512</t>
  </si>
  <si>
    <t>038215027227</t>
  </si>
  <si>
    <t>038195022415</t>
  </si>
  <si>
    <t>Võ Minh Khang</t>
  </si>
  <si>
    <t>087214005108</t>
  </si>
  <si>
    <t>Trương Thị Nhượng</t>
  </si>
  <si>
    <t>038160026434</t>
  </si>
  <si>
    <t>038085041578</t>
  </si>
  <si>
    <t>Cao Thị Hằng</t>
  </si>
  <si>
    <t>040186001029</t>
  </si>
  <si>
    <t xml:space="preserve">Bùi Cao Đức </t>
  </si>
  <si>
    <t>038209015940</t>
  </si>
  <si>
    <t>Bùi Cao Độ</t>
  </si>
  <si>
    <t>038217030018</t>
  </si>
  <si>
    <t>Bùi Thị Oanh</t>
  </si>
  <si>
    <t>038171023871</t>
  </si>
  <si>
    <t>Trần Văn Khánh</t>
  </si>
  <si>
    <t>Phạm Bùi Tuyết Ngân</t>
  </si>
  <si>
    <t>060309002993</t>
  </si>
  <si>
    <t>Bùi Văn Tam</t>
  </si>
  <si>
    <t>16/06/1960</t>
  </si>
  <si>
    <t>038060018815</t>
  </si>
  <si>
    <t>18/02/1989</t>
  </si>
  <si>
    <t>038089006170</t>
  </si>
  <si>
    <t>19/12/1991</t>
  </si>
  <si>
    <t>038191004667</t>
  </si>
  <si>
    <t>10/03/2012</t>
  </si>
  <si>
    <t>15/12/2013</t>
  </si>
  <si>
    <t>Quách Thị Liên</t>
  </si>
  <si>
    <t>15/2/1963</t>
  </si>
  <si>
    <t>038163021466</t>
  </si>
  <si>
    <t>038300020363</t>
  </si>
  <si>
    <t>Bùi Văn Giang</t>
  </si>
  <si>
    <t>27/7/2001</t>
  </si>
  <si>
    <t>038201021195</t>
  </si>
  <si>
    <t>Bùi văn Quốc</t>
  </si>
  <si>
    <t>19/05/1995</t>
  </si>
  <si>
    <t>Bùi Thị Thượng</t>
  </si>
  <si>
    <t>038183034656</t>
  </si>
  <si>
    <t>Bùi Văn Phận</t>
  </si>
  <si>
    <t>038208018861</t>
  </si>
  <si>
    <t>Bùi Thị Mệnh</t>
  </si>
  <si>
    <t>038311029406</t>
  </si>
  <si>
    <t>038084030648</t>
  </si>
  <si>
    <t>Phạm Thị Thảo</t>
  </si>
  <si>
    <t>Bùi Thị Ánh Trúc</t>
  </si>
  <si>
    <t>038316021409</t>
  </si>
  <si>
    <t>Bùi Trung Anh</t>
  </si>
  <si>
    <t>038214023990</t>
  </si>
  <si>
    <t>Bùi Văn Khởi</t>
  </si>
  <si>
    <t>Lê Thị Tý</t>
  </si>
  <si>
    <t>038153000957</t>
  </si>
  <si>
    <t>Phạm Thúc Luyến</t>
  </si>
  <si>
    <t>Lê Thị Ngự</t>
  </si>
  <si>
    <t>038174034548</t>
  </si>
  <si>
    <t>Phạm Thúc Đại</t>
  </si>
  <si>
    <t>038209004705</t>
  </si>
  <si>
    <t>Bùi Thị Tuyển</t>
  </si>
  <si>
    <t>26/06/1967</t>
  </si>
  <si>
    <t>038167007102</t>
  </si>
  <si>
    <t>30/01/1967</t>
  </si>
  <si>
    <t>038067021724</t>
  </si>
  <si>
    <t>Quách Văn Thức</t>
  </si>
  <si>
    <t>30/09/1989</t>
  </si>
  <si>
    <t>Quách Huyền Trang</t>
  </si>
  <si>
    <t>038312040736</t>
  </si>
  <si>
    <t>Quách Thị Phương</t>
  </si>
  <si>
    <t>038193030783</t>
  </si>
  <si>
    <t>Quách Anh Tú</t>
  </si>
  <si>
    <t>Phạm Quỳnh Anh</t>
  </si>
  <si>
    <t>Quách Nguyễn Nhã Đan</t>
  </si>
  <si>
    <t>26/03/2023</t>
  </si>
  <si>
    <t xml:space="preserve">Phạm Thị Thanh   </t>
  </si>
  <si>
    <t>15/09/2010</t>
  </si>
  <si>
    <t>Lê Thị Hợi</t>
  </si>
  <si>
    <t>Quách Văn Luân</t>
  </si>
  <si>
    <t>26/03/1991</t>
  </si>
  <si>
    <t>Quách Thị Bảo Ngân</t>
  </si>
  <si>
    <t>038315009706</t>
  </si>
  <si>
    <t>Lang Thị Oanh</t>
  </si>
  <si>
    <t>038185019880</t>
  </si>
  <si>
    <t>Quách Văn Vương</t>
  </si>
  <si>
    <t>Bùi Thị Đông</t>
  </si>
  <si>
    <t>Phạm Thị Hồng Quyết</t>
  </si>
  <si>
    <t>Bùi Xuân Bắc</t>
  </si>
  <si>
    <t>Bùi Xuân Nam</t>
  </si>
  <si>
    <t>Phạm Công Thế</t>
  </si>
  <si>
    <t>Phạm Công Định</t>
  </si>
  <si>
    <t>Phạm Văn Điền</t>
  </si>
  <si>
    <t>038062007441</t>
  </si>
  <si>
    <t>038171007301</t>
  </si>
  <si>
    <t>Bùi Thị Phấn</t>
  </si>
  <si>
    <t>038147013505</t>
  </si>
  <si>
    <t>vượt ngưỡng</t>
  </si>
  <si>
    <t>Bùi Văn Thạo</t>
  </si>
  <si>
    <t>Bùi Trương Trọng</t>
  </si>
  <si>
    <t>038207007230</t>
  </si>
  <si>
    <t>Đặng Thị Năm</t>
  </si>
  <si>
    <t>038163000642</t>
  </si>
  <si>
    <t>Phạm Thị Việt</t>
  </si>
  <si>
    <t>038156019616</t>
  </si>
  <si>
    <t>Phạm Thị Hà</t>
  </si>
  <si>
    <t>038189034224</t>
  </si>
  <si>
    <t>Phạm Thị Ngần</t>
  </si>
  <si>
    <t>038129002387</t>
  </si>
  <si>
    <t>038084006779</t>
  </si>
  <si>
    <t>Nguyễn Thị Thường</t>
  </si>
  <si>
    <t>038185040488</t>
  </si>
  <si>
    <t>Bùi Thị Thơ</t>
  </si>
  <si>
    <t>Bùi Thị Tình</t>
  </si>
  <si>
    <t>038209011638</t>
  </si>
  <si>
    <t>038212013469</t>
  </si>
  <si>
    <t>Quách Thị Thỉnh</t>
  </si>
  <si>
    <t>038164013501</t>
  </si>
  <si>
    <t>038063027634</t>
  </si>
  <si>
    <t>Quách Văn Thống</t>
  </si>
  <si>
    <t>Phạm Thị Hiếm</t>
  </si>
  <si>
    <t>038135005812</t>
  </si>
  <si>
    <t>Lò Thị Thảnh</t>
  </si>
  <si>
    <t>Quách Văn Thành</t>
  </si>
  <si>
    <t>Quách Thị Thảo Uyên</t>
  </si>
  <si>
    <t>Bùi Văn Nghĩa</t>
  </si>
  <si>
    <t>Phạm Thị Bạch</t>
  </si>
  <si>
    <t>038169001931</t>
  </si>
  <si>
    <t>Bùi Ngọc Huy</t>
  </si>
  <si>
    <t>038213036527</t>
  </si>
  <si>
    <t>Quách Văn Phong</t>
  </si>
  <si>
    <t>038086019043</t>
  </si>
  <si>
    <t>Hà Thị Cúc</t>
  </si>
  <si>
    <t>Quách Thị Nguyên</t>
  </si>
  <si>
    <t>038311032718</t>
  </si>
  <si>
    <t>Quách Hà Lệ Thu</t>
  </si>
  <si>
    <t>038312014539</t>
  </si>
  <si>
    <t>Quách Duy Đông</t>
  </si>
  <si>
    <t>Quách Văn Năm</t>
  </si>
  <si>
    <t>Bùi Thị Mông</t>
  </si>
  <si>
    <t>Phạm Ngọc Châu</t>
  </si>
  <si>
    <t>038068006366</t>
  </si>
  <si>
    <t>038090008485</t>
  </si>
  <si>
    <t>038078020226</t>
  </si>
  <si>
    <t>Phạm Thị Huế</t>
  </si>
  <si>
    <t>12/11/2004</t>
  </si>
  <si>
    <t>038304000456</t>
  </si>
  <si>
    <t>Phạm Thị Thúy Ngân</t>
  </si>
  <si>
    <t>06/10/2020</t>
  </si>
  <si>
    <t>038320026613</t>
  </si>
  <si>
    <t>20/05/2022</t>
  </si>
  <si>
    <t>038222015997</t>
  </si>
  <si>
    <t>Phạm Văn Thuần</t>
  </si>
  <si>
    <t>038080030961</t>
  </si>
  <si>
    <t>Phạm Anh Duy</t>
  </si>
  <si>
    <t>038240189506</t>
  </si>
  <si>
    <t>Phạm Văn Bình</t>
  </si>
  <si>
    <t>10/6/1983</t>
  </si>
  <si>
    <t>038083015774</t>
  </si>
  <si>
    <t>10/5/1987</t>
  </si>
  <si>
    <t>038187046140</t>
  </si>
  <si>
    <t>Quách Thị Bắc</t>
  </si>
  <si>
    <t>02/9/1946</t>
  </si>
  <si>
    <t>038146014645</t>
  </si>
  <si>
    <t>05/6/2005</t>
  </si>
  <si>
    <t>038305020043</t>
  </si>
  <si>
    <t>24/5/2008</t>
  </si>
  <si>
    <t>0380308016686</t>
  </si>
  <si>
    <t>Phạm Văn Hải</t>
  </si>
  <si>
    <t>19/9/2010</t>
  </si>
  <si>
    <t>038210019762</t>
  </si>
  <si>
    <t>Phạm Văn Hoàn</t>
  </si>
  <si>
    <t>24/7/2017</t>
  </si>
  <si>
    <t>038217032151</t>
  </si>
  <si>
    <t>11/08/1985</t>
  </si>
  <si>
    <t>038085038717</t>
  </si>
  <si>
    <t>18/05/1987</t>
  </si>
  <si>
    <t>038187001347</t>
  </si>
  <si>
    <t xml:space="preserve">Phạm Hàn Thuyên </t>
  </si>
  <si>
    <t>03/10/2010</t>
  </si>
  <si>
    <t>038210020979</t>
  </si>
  <si>
    <t>12/01/2019</t>
  </si>
  <si>
    <t>038319027924</t>
  </si>
  <si>
    <t>038225007139</t>
  </si>
  <si>
    <t>13/03/1997</t>
  </si>
  <si>
    <t>038197028363</t>
  </si>
  <si>
    <t>27/05/1965</t>
  </si>
  <si>
    <t>027165006724</t>
  </si>
  <si>
    <t>038150003980</t>
  </si>
  <si>
    <t>044322006415</t>
  </si>
  <si>
    <t>038224025097</t>
  </si>
  <si>
    <t>22/06/1946</t>
  </si>
  <si>
    <t>038046007736</t>
  </si>
  <si>
    <t>22/05/1950</t>
  </si>
  <si>
    <t>038150020980</t>
  </si>
  <si>
    <t>12/05/1983</t>
  </si>
  <si>
    <t>038083005480</t>
  </si>
  <si>
    <t>27/03/1988</t>
  </si>
  <si>
    <t>036188011260</t>
  </si>
  <si>
    <t>19/11/2018</t>
  </si>
  <si>
    <t>038318026572</t>
  </si>
  <si>
    <t>038052004685</t>
  </si>
  <si>
    <t>038153007752</t>
  </si>
  <si>
    <t>038210008473</t>
  </si>
  <si>
    <t>038322020553</t>
  </si>
  <si>
    <t>038156018368</t>
  </si>
  <si>
    <t>04/11/2022</t>
  </si>
  <si>
    <t>038322026628</t>
  </si>
  <si>
    <t>02/09/1964</t>
  </si>
  <si>
    <t>038064035229</t>
  </si>
  <si>
    <t>12/09/1966</t>
  </si>
  <si>
    <t>038166024636</t>
  </si>
  <si>
    <t>02/07/2014</t>
  </si>
  <si>
    <t>038214033380</t>
  </si>
  <si>
    <t>Ngọc Liên, ngày 10 tháng 12 năm 2025</t>
  </si>
  <si>
    <t>Phan Thị Hà</t>
  </si>
  <si>
    <t>nhập hộ</t>
  </si>
  <si>
    <t>Ghi chú
Nghèo phát sinh (CPS); CN sang N</t>
  </si>
  <si>
    <t>CN SANG N</t>
  </si>
  <si>
    <t>N SANG CN</t>
  </si>
  <si>
    <t>N SNAG CN</t>
  </si>
  <si>
    <t>110</t>
  </si>
  <si>
    <t>40</t>
  </si>
  <si>
    <t>cao sơn</t>
  </si>
  <si>
    <t>DANH SÁCH HỘ NGHÈO RÀ SOÁT CUỐI NĂM 2025</t>
  </si>
  <si>
    <t>DANH SÁCH HỘ CẬN NGHÈO RÀ SOÁT CUỐI NĂM 2025</t>
  </si>
  <si>
    <t>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</si>
</sst>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[$-1010000]d/m/yyyy;@"/>
    <numFmt numFmtId="166" formatCode="000000000000"/>
    <numFmt numFmtId="167" formatCode="dd\/mm\/yyyy"/>
  </numFmts>
  <fonts count="52">
    <font>
      <sz val="12"/>
      <color theme="1"/>
      <name val="Times New Roman"/>
      <family val="2"/>
      <charset val="163"/>
    </font>
    <font>
      <sz val="11"/>
      <color theme="1"/>
      <name val="Arial"/>
      <family val="2"/>
      <scheme val="minor"/>
    </font>
    <font>
      <sz val="13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8"/>
      <name val="Times New Roman"/>
      <family val="2"/>
      <charset val="163"/>
    </font>
    <font>
      <sz val="10"/>
      <name val="Times New Roman"/>
      <family val="2"/>
      <charset val="163"/>
    </font>
    <font>
      <b/>
      <sz val="10"/>
      <name val="Times New Roman"/>
      <family val="1"/>
    </font>
    <font>
      <sz val="8"/>
      <name val="Times New Roman"/>
      <family val="1"/>
    </font>
    <font>
      <i/>
      <sz val="10"/>
      <name val="Times New Roman"/>
      <family val="1"/>
    </font>
    <font>
      <sz val="11"/>
      <color theme="1"/>
      <name val="Arial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name val="Times New Roman"/>
      <family val="1"/>
    </font>
    <font>
      <b/>
      <i/>
      <sz val="8"/>
      <name val="Times New Roman"/>
      <family val="1"/>
    </font>
    <font>
      <b/>
      <u/>
      <sz val="8"/>
      <name val="Times New Roman"/>
      <family val="1"/>
    </font>
    <font>
      <i/>
      <sz val="8"/>
      <name val="Times New Roman"/>
      <family val="1"/>
    </font>
    <font>
      <i/>
      <u/>
      <sz val="8"/>
      <name val="Times New Roman"/>
      <family val="1"/>
    </font>
    <font>
      <b/>
      <sz val="8"/>
      <color rgb="FFFF0000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sz val="10"/>
      <color theme="1"/>
      <name val="Times New Roman"/>
      <family val="2"/>
      <charset val="163"/>
    </font>
    <font>
      <sz val="10"/>
      <name val="Times New Roman"/>
      <family val="1"/>
    </font>
    <font>
      <sz val="8"/>
      <color rgb="FFFF0000"/>
      <name val="Times New Roman"/>
      <family val="1"/>
    </font>
    <font>
      <b/>
      <sz val="8"/>
      <color indexed="8"/>
      <name val="Times New Roman"/>
      <family val="1"/>
    </font>
    <font>
      <b/>
      <sz val="9"/>
      <color theme="1"/>
      <name val="Times New Roman"/>
      <family val="1"/>
    </font>
    <font>
      <i/>
      <u/>
      <sz val="10"/>
      <name val="Times New Roman"/>
      <family val="1"/>
    </font>
    <font>
      <sz val="10"/>
      <color rgb="FFFF0000"/>
      <name val="Times New Roman"/>
      <family val="1"/>
    </font>
    <font>
      <sz val="8"/>
      <color rgb="FF00B050"/>
      <name val="Times New Roman"/>
      <family val="1"/>
    </font>
    <font>
      <sz val="10"/>
      <color rgb="FF00B050"/>
      <name val="Times New Roman"/>
      <family val="1"/>
    </font>
    <font>
      <b/>
      <i/>
      <sz val="10"/>
      <name val="Times New Roman"/>
      <family val="1"/>
    </font>
    <font>
      <b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u/>
      <sz val="10"/>
      <color theme="1"/>
      <name val="Times New Roman"/>
      <family val="1"/>
    </font>
    <font>
      <sz val="6"/>
      <color theme="1"/>
      <name val="Times New Roman"/>
      <family val="1"/>
    </font>
    <font>
      <sz val="10"/>
      <name val="Liberation Serif"/>
    </font>
    <font>
      <sz val="10"/>
      <name val="Times New Roman"/>
      <family val="1"/>
      <charset val="163"/>
    </font>
    <font>
      <i/>
      <sz val="10"/>
      <name val="Times New Roman"/>
      <family val="1"/>
      <charset val="163"/>
    </font>
    <font>
      <b/>
      <sz val="10"/>
      <name val="Times New Roman"/>
      <family val="1"/>
      <charset val="163"/>
    </font>
    <font>
      <sz val="10"/>
      <name val="Calibri"/>
      <family val="2"/>
    </font>
    <font>
      <sz val="8"/>
      <name val="Liberation Serif"/>
    </font>
    <font>
      <sz val="10"/>
      <color theme="1"/>
      <name val="Arial"/>
      <family val="2"/>
      <scheme val="minor"/>
    </font>
    <font>
      <b/>
      <sz val="10"/>
      <name val="Liberation Serif"/>
    </font>
    <font>
      <b/>
      <sz val="8"/>
      <name val="Liberation Serif"/>
    </font>
    <font>
      <b/>
      <i/>
      <u/>
      <sz val="10"/>
      <color theme="1"/>
      <name val="Times New Roman"/>
      <family val="1"/>
    </font>
    <font>
      <sz val="10"/>
      <color theme="1"/>
      <name val="Liberation Serif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2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2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3" fillId="0" borderId="0"/>
    <xf numFmtId="0" fontId="10" fillId="0" borderId="0"/>
    <xf numFmtId="0" fontId="2" fillId="0" borderId="0"/>
    <xf numFmtId="0" fontId="1" fillId="0" borderId="0"/>
    <xf numFmtId="0" fontId="45" fillId="0" borderId="0"/>
    <xf numFmtId="0" fontId="2" fillId="0" borderId="0"/>
  </cellStyleXfs>
  <cellXfs count="757">
    <xf numFmtId="0" fontId="0" fillId="0" borderId="0" xfId="0"/>
    <xf numFmtId="0" fontId="14" fillId="2" borderId="0" xfId="0" applyFont="1" applyFill="1"/>
    <xf numFmtId="0" fontId="11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8" fillId="2" borderId="1" xfId="11" applyFont="1" applyFill="1" applyBorder="1" applyAlignment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2" borderId="1" xfId="7" applyFont="1" applyFill="1" applyBorder="1" applyAlignment="1">
      <alignment horizontal="center" vertical="center"/>
    </xf>
    <xf numFmtId="164" fontId="17" fillId="0" borderId="0" xfId="0" applyNumberFormat="1" applyFont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1" xfId="11" applyFont="1" applyFill="1" applyBorder="1" applyAlignment="1">
      <alignment horizontal="center"/>
    </xf>
    <xf numFmtId="14" fontId="8" fillId="2" borderId="1" xfId="7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49" fontId="20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14" fontId="17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" xfId="11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49" fontId="17" fillId="0" borderId="0" xfId="0" applyNumberFormat="1" applyFont="1" applyAlignment="1">
      <alignment vertical="center"/>
    </xf>
    <xf numFmtId="49" fontId="17" fillId="0" borderId="0" xfId="0" applyNumberFormat="1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49" fontId="17" fillId="0" borderId="0" xfId="0" applyNumberFormat="1" applyFont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7" fillId="0" borderId="1" xfId="1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49" fontId="17" fillId="0" borderId="0" xfId="0" applyNumberFormat="1" applyFont="1" applyAlignment="1">
      <alignment horizontal="left" vertical="center"/>
    </xf>
    <xf numFmtId="0" fontId="20" fillId="0" borderId="32" xfId="0" applyFont="1" applyBorder="1" applyAlignment="1">
      <alignment vertical="center"/>
    </xf>
    <xf numFmtId="49" fontId="18" fillId="0" borderId="0" xfId="0" applyNumberFormat="1" applyFont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14" fontId="14" fillId="3" borderId="1" xfId="0" applyNumberFormat="1" applyFont="1" applyFill="1" applyBorder="1" applyAlignment="1">
      <alignment horizontal="center" vertical="center"/>
    </xf>
    <xf numFmtId="49" fontId="14" fillId="3" borderId="1" xfId="11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4" fillId="2" borderId="1" xfId="1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165" fontId="14" fillId="2" borderId="1" xfId="0" applyNumberFormat="1" applyFont="1" applyFill="1" applyBorder="1" applyAlignment="1">
      <alignment horizontal="center" vertical="center"/>
    </xf>
    <xf numFmtId="49" fontId="14" fillId="2" borderId="1" xfId="11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11" applyFont="1" applyFill="1" applyBorder="1" applyAlignment="1">
      <alignment horizontal="center"/>
    </xf>
    <xf numFmtId="49" fontId="14" fillId="2" borderId="1" xfId="11" applyNumberFormat="1" applyFont="1" applyFill="1" applyBorder="1" applyAlignment="1">
      <alignment horizontal="center"/>
    </xf>
    <xf numFmtId="14" fontId="14" fillId="2" borderId="1" xfId="11" applyNumberFormat="1" applyFont="1" applyFill="1" applyBorder="1" applyAlignment="1">
      <alignment horizontal="center"/>
    </xf>
    <xf numFmtId="0" fontId="26" fillId="2" borderId="0" xfId="0" applyFont="1" applyFill="1"/>
    <xf numFmtId="0" fontId="14" fillId="2" borderId="1" xfId="0" applyFont="1" applyFill="1" applyBorder="1" applyAlignment="1">
      <alignment horizontal="left" vertical="center"/>
    </xf>
    <xf numFmtId="166" fontId="14" fillId="2" borderId="1" xfId="0" applyNumberFormat="1" applyFont="1" applyFill="1" applyBorder="1" applyAlignment="1">
      <alignment horizontal="center" vertical="center" wrapText="1"/>
    </xf>
    <xf numFmtId="166" fontId="14" fillId="2" borderId="1" xfId="11" applyNumberFormat="1" applyFont="1" applyFill="1" applyBorder="1" applyAlignment="1">
      <alignment horizontal="center"/>
    </xf>
    <xf numFmtId="0" fontId="26" fillId="2" borderId="0" xfId="7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164" fontId="26" fillId="2" borderId="0" xfId="0" applyNumberFormat="1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14" fontId="14" fillId="2" borderId="1" xfId="11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>
      <alignment horizontal="center"/>
    </xf>
    <xf numFmtId="166" fontId="14" fillId="2" borderId="1" xfId="11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vertical="center"/>
    </xf>
    <xf numFmtId="14" fontId="14" fillId="2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/>
    </xf>
    <xf numFmtId="0" fontId="14" fillId="2" borderId="1" xfId="11" applyFont="1" applyFill="1" applyBorder="1" applyAlignment="1">
      <alignment vertical="center"/>
    </xf>
    <xf numFmtId="165" fontId="14" fillId="2" borderId="1" xfId="11" applyNumberFormat="1" applyFont="1" applyFill="1" applyBorder="1" applyAlignment="1">
      <alignment horizontal="center" vertical="center"/>
    </xf>
    <xf numFmtId="0" fontId="12" fillId="2" borderId="1" xfId="11" applyFont="1" applyFill="1" applyBorder="1" applyAlignment="1">
      <alignment horizontal="center" vertical="center"/>
    </xf>
    <xf numFmtId="0" fontId="12" fillId="2" borderId="1" xfId="11" applyFont="1" applyFill="1" applyBorder="1" applyAlignment="1">
      <alignment vertical="center" wrapText="1"/>
    </xf>
    <xf numFmtId="14" fontId="12" fillId="2" borderId="1" xfId="11" applyNumberFormat="1" applyFont="1" applyFill="1" applyBorder="1" applyAlignment="1">
      <alignment horizontal="center" vertical="center"/>
    </xf>
    <xf numFmtId="49" fontId="14" fillId="2" borderId="23" xfId="12" applyNumberFormat="1" applyFont="1" applyFill="1" applyBorder="1" applyAlignment="1">
      <alignment horizontal="center" vertical="center" wrapText="1"/>
    </xf>
    <xf numFmtId="0" fontId="14" fillId="2" borderId="1" xfId="11" applyFont="1" applyFill="1" applyBorder="1" applyAlignment="1">
      <alignment horizontal="center" vertical="center" wrapText="1"/>
    </xf>
    <xf numFmtId="0" fontId="47" fillId="2" borderId="1" xfId="12" applyFont="1" applyFill="1" applyBorder="1" applyAlignment="1">
      <alignment horizontal="center"/>
    </xf>
    <xf numFmtId="0" fontId="47" fillId="2" borderId="1" xfId="12" applyFont="1" applyFill="1" applyBorder="1"/>
    <xf numFmtId="0" fontId="14" fillId="2" borderId="1" xfId="12" applyFont="1" applyFill="1" applyBorder="1" applyAlignment="1">
      <alignment horizontal="center"/>
    </xf>
    <xf numFmtId="0" fontId="6" fillId="2" borderId="0" xfId="0" applyFont="1" applyFill="1"/>
    <xf numFmtId="0" fontId="14" fillId="2" borderId="1" xfId="11" applyFont="1" applyFill="1" applyBorder="1" applyAlignment="1">
      <alignment vertical="center" wrapText="1"/>
    </xf>
    <xf numFmtId="0" fontId="12" fillId="2" borderId="1" xfId="11" applyFont="1" applyFill="1" applyBorder="1" applyAlignment="1">
      <alignment horizontal="center" vertical="center" wrapText="1"/>
    </xf>
    <xf numFmtId="49" fontId="14" fillId="2" borderId="6" xfId="12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11" applyFont="1" applyFill="1" applyBorder="1" applyAlignment="1">
      <alignment vertical="center"/>
    </xf>
    <xf numFmtId="0" fontId="12" fillId="2" borderId="13" xfId="12" applyFont="1" applyFill="1" applyBorder="1" applyAlignment="1">
      <alignment horizontal="left" vertical="center" wrapText="1"/>
    </xf>
    <xf numFmtId="0" fontId="12" fillId="2" borderId="13" xfId="12" applyFont="1" applyFill="1" applyBorder="1" applyAlignment="1">
      <alignment horizontal="center" vertical="center" wrapText="1"/>
    </xf>
    <xf numFmtId="14" fontId="12" fillId="2" borderId="13" xfId="12" applyNumberFormat="1" applyFont="1" applyFill="1" applyBorder="1" applyAlignment="1">
      <alignment horizontal="center" vertical="center" wrapText="1"/>
    </xf>
    <xf numFmtId="0" fontId="14" fillId="2" borderId="13" xfId="12" applyFont="1" applyFill="1" applyBorder="1" applyAlignment="1">
      <alignment horizontal="center" vertical="center" wrapText="1"/>
    </xf>
    <xf numFmtId="49" fontId="12" fillId="2" borderId="6" xfId="12" applyNumberFormat="1" applyFont="1" applyFill="1" applyBorder="1" applyAlignment="1">
      <alignment horizontal="center" vertical="top" wrapText="1"/>
    </xf>
    <xf numFmtId="0" fontId="12" fillId="2" borderId="2" xfId="11" applyFont="1" applyFill="1" applyBorder="1" applyAlignment="1">
      <alignment horizontal="center" vertical="center"/>
    </xf>
    <xf numFmtId="49" fontId="12" fillId="2" borderId="19" xfId="11" applyNumberFormat="1" applyFont="1" applyFill="1" applyBorder="1" applyAlignment="1">
      <alignment horizontal="center" vertical="center"/>
    </xf>
    <xf numFmtId="0" fontId="14" fillId="2" borderId="13" xfId="12" applyFont="1" applyFill="1" applyBorder="1" applyAlignment="1">
      <alignment horizontal="left" vertical="center" wrapText="1"/>
    </xf>
    <xf numFmtId="14" fontId="14" fillId="2" borderId="13" xfId="12" applyNumberFormat="1" applyFont="1" applyFill="1" applyBorder="1" applyAlignment="1">
      <alignment horizontal="center" vertical="center" wrapText="1"/>
    </xf>
    <xf numFmtId="49" fontId="14" fillId="2" borderId="16" xfId="12" applyNumberFormat="1" applyFont="1" applyFill="1" applyBorder="1" applyAlignment="1">
      <alignment horizontal="center" vertical="center" wrapText="1"/>
    </xf>
    <xf numFmtId="0" fontId="12" fillId="2" borderId="1" xfId="12" applyFont="1" applyFill="1" applyBorder="1" applyAlignment="1">
      <alignment vertical="center" wrapText="1"/>
    </xf>
    <xf numFmtId="14" fontId="12" fillId="2" borderId="1" xfId="12" applyNumberFormat="1" applyFont="1" applyFill="1" applyBorder="1" applyAlignment="1">
      <alignment horizontal="center" vertical="center" wrapText="1"/>
    </xf>
    <xf numFmtId="0" fontId="14" fillId="2" borderId="18" xfId="1" applyFont="1" applyFill="1" applyBorder="1" applyAlignment="1">
      <alignment horizontal="center" vertical="center" wrapText="1"/>
    </xf>
    <xf numFmtId="0" fontId="14" fillId="2" borderId="1" xfId="12" applyFont="1" applyFill="1" applyBorder="1" applyAlignment="1">
      <alignment vertical="center" wrapText="1"/>
    </xf>
    <xf numFmtId="14" fontId="14" fillId="2" borderId="1" xfId="12" applyNumberFormat="1" applyFont="1" applyFill="1" applyBorder="1" applyAlignment="1">
      <alignment horizontal="center" vertical="center" wrapText="1"/>
    </xf>
    <xf numFmtId="0" fontId="12" fillId="2" borderId="1" xfId="12" applyFont="1" applyFill="1" applyBorder="1" applyAlignment="1">
      <alignment horizontal="center" vertical="center" wrapText="1"/>
    </xf>
    <xf numFmtId="0" fontId="14" fillId="2" borderId="1" xfId="12" applyFont="1" applyFill="1" applyBorder="1" applyAlignment="1">
      <alignment horizontal="center" vertical="center" wrapText="1"/>
    </xf>
    <xf numFmtId="49" fontId="14" fillId="2" borderId="6" xfId="12" applyNumberFormat="1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 wrapText="1"/>
    </xf>
    <xf numFmtId="49" fontId="14" fillId="2" borderId="1" xfId="12" applyNumberFormat="1" applyFont="1" applyFill="1" applyBorder="1" applyAlignment="1">
      <alignment horizontal="center" vertical="center" wrapText="1"/>
    </xf>
    <xf numFmtId="49" fontId="14" fillId="2" borderId="6" xfId="12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14" fillId="2" borderId="23" xfId="12" applyNumberFormat="1" applyFont="1" applyFill="1" applyBorder="1" applyAlignment="1">
      <alignment horizontal="right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14" fillId="2" borderId="6" xfId="11" applyFont="1" applyFill="1" applyBorder="1" applyAlignment="1">
      <alignment horizontal="center" vertical="center"/>
    </xf>
    <xf numFmtId="0" fontId="12" fillId="2" borderId="7" xfId="11" applyFont="1" applyFill="1" applyBorder="1" applyAlignment="1">
      <alignment horizontal="center" vertical="center"/>
    </xf>
    <xf numFmtId="49" fontId="26" fillId="2" borderId="0" xfId="12" applyNumberFormat="1" applyFont="1" applyFill="1" applyAlignment="1">
      <alignment horizontal="right" vertical="center" wrapText="1"/>
    </xf>
    <xf numFmtId="0" fontId="26" fillId="2" borderId="0" xfId="11" applyFont="1" applyFill="1" applyAlignment="1">
      <alignment horizontal="center" vertical="center"/>
    </xf>
    <xf numFmtId="0" fontId="7" fillId="2" borderId="0" xfId="12" applyFont="1" applyFill="1" applyAlignment="1">
      <alignment horizontal="center"/>
    </xf>
    <xf numFmtId="0" fontId="26" fillId="2" borderId="0" xfId="12" applyFont="1" applyFill="1" applyAlignment="1">
      <alignment horizontal="center" vertical="center"/>
    </xf>
    <xf numFmtId="0" fontId="14" fillId="2" borderId="7" xfId="11" applyFont="1" applyFill="1" applyBorder="1" applyAlignment="1">
      <alignment horizontal="center" vertical="center"/>
    </xf>
    <xf numFmtId="0" fontId="26" fillId="2" borderId="0" xfId="12" applyFont="1" applyFill="1"/>
    <xf numFmtId="0" fontId="14" fillId="2" borderId="23" xfId="12" applyFont="1" applyFill="1" applyBorder="1" applyAlignment="1">
      <alignment horizontal="center" vertical="center" wrapText="1"/>
    </xf>
    <xf numFmtId="0" fontId="14" fillId="2" borderId="6" xfId="12" applyFont="1" applyFill="1" applyBorder="1" applyAlignment="1">
      <alignment horizontal="right" vertical="center" wrapText="1"/>
    </xf>
    <xf numFmtId="0" fontId="26" fillId="2" borderId="0" xfId="12" applyFont="1" applyFill="1" applyAlignment="1">
      <alignment horizontal="right" vertical="center" wrapText="1"/>
    </xf>
    <xf numFmtId="0" fontId="7" fillId="2" borderId="0" xfId="7" applyFont="1" applyFill="1" applyAlignment="1">
      <alignment horizontal="center" vertical="center"/>
    </xf>
    <xf numFmtId="0" fontId="7" fillId="2" borderId="0" xfId="12" applyFont="1" applyFill="1" applyAlignment="1">
      <alignment horizontal="center" vertical="center"/>
    </xf>
    <xf numFmtId="0" fontId="38" fillId="2" borderId="2" xfId="0" applyFont="1" applyFill="1" applyBorder="1" applyAlignment="1">
      <alignment horizontal="center" vertical="center" wrapText="1"/>
    </xf>
    <xf numFmtId="0" fontId="12" fillId="2" borderId="1" xfId="12" applyFont="1" applyFill="1" applyBorder="1" applyAlignment="1">
      <alignment vertical="center"/>
    </xf>
    <xf numFmtId="0" fontId="14" fillId="2" borderId="1" xfId="12" applyFont="1" applyFill="1" applyBorder="1" applyAlignment="1">
      <alignment horizontal="center" vertical="center"/>
    </xf>
    <xf numFmtId="14" fontId="14" fillId="2" borderId="1" xfId="12" applyNumberFormat="1" applyFont="1" applyFill="1" applyBorder="1" applyAlignment="1">
      <alignment horizontal="center" vertical="center"/>
    </xf>
    <xf numFmtId="49" fontId="14" fillId="2" borderId="24" xfId="12" applyNumberFormat="1" applyFont="1" applyFill="1" applyBorder="1" applyAlignment="1">
      <alignment horizontal="right" vertical="center" wrapText="1"/>
    </xf>
    <xf numFmtId="0" fontId="9" fillId="2" borderId="0" xfId="7" applyFont="1" applyFill="1" applyAlignment="1">
      <alignment horizontal="center" vertical="center"/>
    </xf>
    <xf numFmtId="0" fontId="26" fillId="2" borderId="0" xfId="12" applyFont="1" applyFill="1" applyAlignment="1">
      <alignment vertical="center"/>
    </xf>
    <xf numFmtId="0" fontId="14" fillId="2" borderId="24" xfId="11" applyFont="1" applyFill="1" applyBorder="1" applyAlignment="1">
      <alignment horizontal="center" vertical="center"/>
    </xf>
    <xf numFmtId="49" fontId="14" fillId="2" borderId="24" xfId="12" applyNumberFormat="1" applyFont="1" applyFill="1" applyBorder="1" applyAlignment="1" applyProtection="1">
      <alignment horizontal="center" vertical="center" wrapText="1"/>
      <protection locked="0"/>
    </xf>
    <xf numFmtId="49" fontId="14" fillId="2" borderId="1" xfId="12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11" applyFont="1" applyFill="1" applyAlignment="1">
      <alignment horizontal="center" vertical="center"/>
    </xf>
    <xf numFmtId="0" fontId="7" fillId="2" borderId="0" xfId="12" applyFont="1" applyFill="1" applyAlignment="1">
      <alignment vertical="center"/>
    </xf>
    <xf numFmtId="0" fontId="34" fillId="2" borderId="0" xfId="7" applyFont="1" applyFill="1" applyAlignment="1">
      <alignment horizontal="center" vertical="center"/>
    </xf>
    <xf numFmtId="49" fontId="14" fillId="2" borderId="6" xfId="12" applyNumberFormat="1" applyFont="1" applyFill="1" applyBorder="1" applyAlignment="1">
      <alignment horizontal="center" vertical="center" wrapText="1"/>
    </xf>
    <xf numFmtId="49" fontId="14" fillId="2" borderId="1" xfId="12" applyNumberFormat="1" applyFont="1" applyFill="1" applyBorder="1" applyAlignment="1">
      <alignment horizontal="right" vertical="center" wrapText="1"/>
    </xf>
    <xf numFmtId="0" fontId="14" fillId="2" borderId="1" xfId="11" applyFont="1" applyFill="1" applyBorder="1" applyAlignment="1">
      <alignment horizontal="left" vertical="center"/>
    </xf>
    <xf numFmtId="3" fontId="14" fillId="2" borderId="1" xfId="0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/>
    </xf>
    <xf numFmtId="0" fontId="38" fillId="2" borderId="1" xfId="7" applyFont="1" applyFill="1" applyBorder="1" applyAlignment="1">
      <alignment horizontal="center" vertical="center"/>
    </xf>
    <xf numFmtId="0" fontId="14" fillId="2" borderId="1" xfId="7" applyFont="1" applyFill="1" applyBorder="1" applyAlignment="1">
      <alignment horizontal="center" vertical="center"/>
    </xf>
    <xf numFmtId="0" fontId="25" fillId="2" borderId="0" xfId="0" applyFont="1" applyFill="1"/>
    <xf numFmtId="0" fontId="14" fillId="2" borderId="8" xfId="1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/>
    </xf>
    <xf numFmtId="0" fontId="14" fillId="2" borderId="8" xfId="11" applyFont="1" applyFill="1" applyBorder="1" applyAlignment="1">
      <alignment horizontal="center"/>
    </xf>
    <xf numFmtId="14" fontId="14" fillId="2" borderId="1" xfId="0" applyNumberFormat="1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0" fontId="25" fillId="2" borderId="1" xfId="0" applyFont="1" applyFill="1" applyBorder="1"/>
    <xf numFmtId="166" fontId="14" fillId="2" borderId="1" xfId="0" applyNumberFormat="1" applyFont="1" applyFill="1" applyBorder="1" applyAlignment="1">
      <alignment horizontal="center"/>
    </xf>
    <xf numFmtId="0" fontId="14" fillId="2" borderId="1" xfId="11" applyFont="1" applyFill="1" applyBorder="1"/>
    <xf numFmtId="0" fontId="14" fillId="2" borderId="1" xfId="0" applyFont="1" applyFill="1" applyBorder="1" applyAlignment="1">
      <alignment horizontal="left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4" fillId="2" borderId="1" xfId="11" applyNumberFormat="1" applyFont="1" applyFill="1" applyBorder="1" applyAlignment="1">
      <alignment horizontal="center" vertical="center"/>
    </xf>
    <xf numFmtId="0" fontId="14" fillId="2" borderId="1" xfId="0" applyFont="1" applyFill="1" applyBorder="1"/>
    <xf numFmtId="14" fontId="14" fillId="2" borderId="0" xfId="0" applyNumberFormat="1" applyFont="1" applyFill="1"/>
    <xf numFmtId="49" fontId="14" fillId="2" borderId="29" xfId="0" applyNumberFormat="1" applyFont="1" applyFill="1" applyBorder="1" applyAlignment="1">
      <alignment horizontal="center" vertical="center" wrapText="1" shrinkToFit="1"/>
    </xf>
    <xf numFmtId="0" fontId="14" fillId="2" borderId="1" xfId="3" applyFont="1" applyFill="1" applyBorder="1" applyAlignment="1">
      <alignment horizontal="left" vertical="center" shrinkToFit="1"/>
    </xf>
    <xf numFmtId="0" fontId="14" fillId="2" borderId="1" xfId="15" applyFont="1" applyFill="1" applyBorder="1" applyAlignment="1">
      <alignment horizontal="center" vertical="center" shrinkToFit="1"/>
    </xf>
    <xf numFmtId="0" fontId="14" fillId="2" borderId="1" xfId="11" applyFont="1" applyFill="1" applyBorder="1" applyAlignment="1">
      <alignment horizontal="center" vertical="center" shrinkToFit="1"/>
    </xf>
    <xf numFmtId="167" fontId="14" fillId="2" borderId="1" xfId="0" applyNumberFormat="1" applyFont="1" applyFill="1" applyBorder="1" applyAlignment="1">
      <alignment horizontal="center" vertical="center" shrinkToFit="1"/>
    </xf>
    <xf numFmtId="49" fontId="14" fillId="2" borderId="1" xfId="0" applyNumberFormat="1" applyFont="1" applyFill="1" applyBorder="1" applyAlignment="1">
      <alignment horizontal="center" vertical="center" shrinkToFit="1"/>
    </xf>
    <xf numFmtId="0" fontId="14" fillId="2" borderId="1" xfId="11" applyFont="1" applyFill="1" applyBorder="1" applyAlignment="1">
      <alignment horizontal="center" shrinkToFit="1"/>
    </xf>
    <xf numFmtId="0" fontId="12" fillId="2" borderId="1" xfId="4" applyFont="1" applyFill="1" applyBorder="1" applyAlignment="1">
      <alignment horizontal="left" shrinkToFit="1"/>
    </xf>
    <xf numFmtId="0" fontId="12" fillId="2" borderId="1" xfId="11" applyFont="1" applyFill="1" applyBorder="1" applyAlignment="1">
      <alignment horizontal="center" vertical="center" shrinkToFit="1"/>
    </xf>
    <xf numFmtId="0" fontId="14" fillId="2" borderId="1" xfId="8" applyFont="1" applyFill="1" applyBorder="1" applyAlignment="1">
      <alignment horizontal="left" vertical="center" shrinkToFit="1"/>
    </xf>
    <xf numFmtId="49" fontId="14" fillId="2" borderId="1" xfId="16" quotePrefix="1" applyNumberFormat="1" applyFont="1" applyFill="1" applyBorder="1" applyAlignment="1">
      <alignment horizontal="center" shrinkToFit="1"/>
    </xf>
    <xf numFmtId="0" fontId="14" fillId="2" borderId="1" xfId="0" applyFont="1" applyFill="1" applyBorder="1" applyAlignment="1">
      <alignment shrinkToFit="1"/>
    </xf>
    <xf numFmtId="0" fontId="14" fillId="2" borderId="1" xfId="0" applyFont="1" applyFill="1" applyBorder="1" applyAlignment="1">
      <alignment horizontal="center" shrinkToFit="1"/>
    </xf>
    <xf numFmtId="167" fontId="14" fillId="2" borderId="1" xfId="0" quotePrefix="1" applyNumberFormat="1" applyFont="1" applyFill="1" applyBorder="1" applyAlignment="1">
      <alignment horizontal="center" vertical="center" shrinkToFit="1"/>
    </xf>
    <xf numFmtId="49" fontId="14" fillId="2" borderId="1" xfId="0" quotePrefix="1" applyNumberFormat="1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shrinkToFit="1"/>
    </xf>
    <xf numFmtId="49" fontId="12" fillId="2" borderId="1" xfId="11" applyNumberFormat="1" applyFont="1" applyFill="1" applyBorder="1" applyAlignment="1">
      <alignment horizontal="center" shrinkToFit="1"/>
    </xf>
    <xf numFmtId="0" fontId="12" fillId="2" borderId="1" xfId="0" applyFont="1" applyFill="1" applyBorder="1" applyAlignment="1">
      <alignment horizontal="center" shrinkToFit="1"/>
    </xf>
    <xf numFmtId="49" fontId="14" fillId="2" borderId="1" xfId="11" applyNumberFormat="1" applyFont="1" applyFill="1" applyBorder="1" applyAlignment="1">
      <alignment horizontal="center" shrinkToFit="1"/>
    </xf>
    <xf numFmtId="0" fontId="26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2" fillId="2" borderId="1" xfId="0" applyFont="1" applyFill="1" applyBorder="1" applyAlignment="1">
      <alignment vertical="center"/>
    </xf>
    <xf numFmtId="0" fontId="26" fillId="2" borderId="1" xfId="11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/>
    </xf>
    <xf numFmtId="49" fontId="14" fillId="2" borderId="1" xfId="11" applyNumberFormat="1" applyFont="1" applyFill="1" applyBorder="1" applyAlignment="1">
      <alignment horizontal="center" vertical="center" wrapText="1"/>
    </xf>
    <xf numFmtId="49" fontId="14" fillId="2" borderId="1" xfId="12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0" fontId="14" fillId="2" borderId="2" xfId="1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14" fontId="14" fillId="2" borderId="2" xfId="0" applyNumberFormat="1" applyFont="1" applyFill="1" applyBorder="1" applyAlignment="1">
      <alignment horizontal="center" vertical="center"/>
    </xf>
    <xf numFmtId="49" fontId="14" fillId="2" borderId="2" xfId="0" applyNumberFormat="1" applyFont="1" applyFill="1" applyBorder="1" applyAlignment="1">
      <alignment horizontal="center"/>
    </xf>
    <xf numFmtId="49" fontId="14" fillId="2" borderId="2" xfId="11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26" xfId="11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left" vertical="center"/>
    </xf>
    <xf numFmtId="14" fontId="14" fillId="2" borderId="26" xfId="0" applyNumberFormat="1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 wrapText="1"/>
    </xf>
    <xf numFmtId="49" fontId="14" fillId="2" borderId="26" xfId="11" applyNumberFormat="1" applyFont="1" applyFill="1" applyBorder="1" applyAlignment="1">
      <alignment horizontal="center" vertical="center"/>
    </xf>
    <xf numFmtId="49" fontId="14" fillId="2" borderId="26" xfId="0" applyNumberFormat="1" applyFont="1" applyFill="1" applyBorder="1" applyAlignment="1">
      <alignment horizontal="center"/>
    </xf>
    <xf numFmtId="0" fontId="14" fillId="2" borderId="26" xfId="0" applyFont="1" applyFill="1" applyBorder="1" applyAlignment="1">
      <alignment horizontal="center" vertical="center"/>
    </xf>
    <xf numFmtId="0" fontId="26" fillId="2" borderId="32" xfId="0" applyFont="1" applyFill="1" applyBorder="1" applyAlignment="1">
      <alignment horizontal="center" vertical="center"/>
    </xf>
    <xf numFmtId="0" fontId="40" fillId="2" borderId="1" xfId="11" applyFont="1" applyFill="1" applyBorder="1" applyAlignment="1">
      <alignment horizontal="left" vertical="center"/>
    </xf>
    <xf numFmtId="0" fontId="15" fillId="2" borderId="1" xfId="1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wrapText="1"/>
    </xf>
    <xf numFmtId="49" fontId="15" fillId="2" borderId="1" xfId="0" applyNumberFormat="1" applyFont="1" applyFill="1" applyBorder="1" applyAlignment="1">
      <alignment horizontal="right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14" fontId="15" fillId="2" borderId="1" xfId="0" applyNumberFormat="1" applyFont="1" applyFill="1" applyBorder="1" applyAlignment="1">
      <alignment horizontal="center" vertical="center"/>
    </xf>
    <xf numFmtId="49" fontId="15" fillId="2" borderId="1" xfId="12" applyNumberFormat="1" applyFont="1" applyFill="1" applyBorder="1" applyAlignment="1">
      <alignment horizontal="center" vertical="center" wrapText="1"/>
    </xf>
    <xf numFmtId="49" fontId="15" fillId="2" borderId="1" xfId="11" applyNumberFormat="1" applyFont="1" applyFill="1" applyBorder="1" applyAlignment="1">
      <alignment horizontal="center"/>
    </xf>
    <xf numFmtId="49" fontId="15" fillId="2" borderId="1" xfId="11" applyNumberFormat="1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12" applyFont="1" applyFill="1" applyBorder="1" applyAlignment="1">
      <alignment horizontal="left" vertical="center" wrapText="1"/>
    </xf>
    <xf numFmtId="14" fontId="15" fillId="2" borderId="1" xfId="12" applyNumberFormat="1" applyFont="1" applyFill="1" applyBorder="1" applyAlignment="1">
      <alignment horizontal="center" vertical="center" wrapText="1"/>
    </xf>
    <xf numFmtId="49" fontId="15" fillId="2" borderId="1" xfId="12" applyNumberFormat="1" applyFont="1" applyFill="1" applyBorder="1" applyAlignment="1">
      <alignment horizontal="center" vertical="center" wrapText="1" shrinkToFit="1"/>
    </xf>
    <xf numFmtId="49" fontId="15" fillId="2" borderId="1" xfId="12" applyNumberFormat="1" applyFont="1" applyFill="1" applyBorder="1" applyAlignment="1">
      <alignment horizontal="left" vertical="center" wrapText="1" shrinkToFit="1"/>
    </xf>
    <xf numFmtId="49" fontId="15" fillId="2" borderId="1" xfId="12" applyNumberFormat="1" applyFont="1" applyFill="1" applyBorder="1" applyAlignment="1">
      <alignment horizontal="left" vertical="center" wrapText="1"/>
    </xf>
    <xf numFmtId="0" fontId="14" fillId="2" borderId="1" xfId="12" applyFont="1" applyFill="1" applyBorder="1" applyAlignment="1">
      <alignment horizontal="left" vertical="center"/>
    </xf>
    <xf numFmtId="14" fontId="15" fillId="2" borderId="1" xfId="12" applyNumberFormat="1" applyFont="1" applyFill="1" applyBorder="1" applyAlignment="1">
      <alignment horizontal="center" vertical="center"/>
    </xf>
    <xf numFmtId="14" fontId="15" fillId="2" borderId="1" xfId="11" applyNumberFormat="1" applyFont="1" applyFill="1" applyBorder="1" applyAlignment="1">
      <alignment horizontal="center" vertical="center"/>
    </xf>
    <xf numFmtId="166" fontId="37" fillId="2" borderId="1" xfId="11" applyNumberFormat="1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vertical="center"/>
    </xf>
    <xf numFmtId="0" fontId="37" fillId="2" borderId="0" xfId="0" applyFont="1" applyFill="1" applyAlignment="1">
      <alignment horizontal="center" vertical="center"/>
    </xf>
    <xf numFmtId="166" fontId="37" fillId="2" borderId="1" xfId="0" applyNumberFormat="1" applyFont="1" applyFill="1" applyBorder="1" applyAlignment="1">
      <alignment horizontal="center" vertical="center" wrapText="1"/>
    </xf>
    <xf numFmtId="164" fontId="37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vertical="center"/>
    </xf>
    <xf numFmtId="165" fontId="14" fillId="2" borderId="1" xfId="11" applyNumberFormat="1" applyFont="1" applyFill="1" applyBorder="1" applyAlignment="1">
      <alignment horizontal="center"/>
    </xf>
    <xf numFmtId="0" fontId="14" fillId="2" borderId="1" xfId="0" quotePrefix="1" applyFont="1" applyFill="1" applyBorder="1" applyAlignment="1">
      <alignment shrinkToFit="1"/>
    </xf>
    <xf numFmtId="0" fontId="14" fillId="2" borderId="1" xfId="0" applyFont="1" applyFill="1" applyBorder="1" applyAlignment="1">
      <alignment horizontal="center" vertical="center" shrinkToFit="1"/>
    </xf>
    <xf numFmtId="0" fontId="14" fillId="2" borderId="1" xfId="7" applyFont="1" applyFill="1" applyBorder="1" applyAlignment="1">
      <alignment horizontal="center" vertical="center" shrinkToFit="1"/>
    </xf>
    <xf numFmtId="0" fontId="14" fillId="2" borderId="1" xfId="7" quotePrefix="1" applyFont="1" applyFill="1" applyBorder="1" applyAlignment="1">
      <alignment horizontal="center" vertical="center" shrinkToFit="1"/>
    </xf>
    <xf numFmtId="164" fontId="14" fillId="2" borderId="0" xfId="0" applyNumberFormat="1" applyFont="1" applyFill="1" applyAlignment="1">
      <alignment vertical="center"/>
    </xf>
    <xf numFmtId="0" fontId="14" fillId="2" borderId="1" xfId="0" applyFont="1" applyFill="1" applyBorder="1" applyAlignment="1">
      <alignment horizontal="left" vertical="top" shrinkToFit="1"/>
    </xf>
    <xf numFmtId="167" fontId="14" fillId="2" borderId="1" xfId="0" quotePrefix="1" applyNumberFormat="1" applyFont="1" applyFill="1" applyBorder="1" applyAlignment="1">
      <alignment horizontal="center" vertical="top" shrinkToFit="1"/>
    </xf>
    <xf numFmtId="49" fontId="14" fillId="2" borderId="1" xfId="0" quotePrefix="1" applyNumberFormat="1" applyFont="1" applyFill="1" applyBorder="1" applyAlignment="1">
      <alignment horizontal="center" vertical="top" shrinkToFit="1"/>
    </xf>
    <xf numFmtId="49" fontId="37" fillId="2" borderId="1" xfId="0" applyNumberFormat="1" applyFont="1" applyFill="1" applyBorder="1" applyAlignment="1">
      <alignment horizontal="center" vertical="center" wrapText="1"/>
    </xf>
    <xf numFmtId="49" fontId="37" fillId="2" borderId="1" xfId="11" applyNumberFormat="1" applyFont="1" applyFill="1" applyBorder="1" applyAlignment="1">
      <alignment horizontal="center" vertical="center"/>
    </xf>
    <xf numFmtId="165" fontId="14" fillId="2" borderId="1" xfId="0" applyNumberFormat="1" applyFont="1" applyFill="1" applyBorder="1" applyAlignment="1">
      <alignment horizontal="center"/>
    </xf>
    <xf numFmtId="165" fontId="14" fillId="2" borderId="1" xfId="0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left" vertical="center"/>
    </xf>
    <xf numFmtId="165" fontId="14" fillId="2" borderId="1" xfId="7" applyNumberFormat="1" applyFont="1" applyFill="1" applyBorder="1" applyAlignment="1">
      <alignment horizontal="center" vertical="center"/>
    </xf>
    <xf numFmtId="49" fontId="15" fillId="2" borderId="1" xfId="12" applyNumberFormat="1" applyFont="1" applyFill="1" applyBorder="1" applyAlignment="1" applyProtection="1">
      <alignment horizontal="center" vertical="center" wrapText="1"/>
      <protection locked="0"/>
    </xf>
    <xf numFmtId="0" fontId="37" fillId="2" borderId="1" xfId="0" applyFont="1" applyFill="1" applyBorder="1"/>
    <xf numFmtId="14" fontId="37" fillId="2" borderId="1" xfId="0" applyNumberFormat="1" applyFont="1" applyFill="1" applyBorder="1"/>
    <xf numFmtId="0" fontId="37" fillId="2" borderId="1" xfId="12" applyFont="1" applyFill="1" applyBorder="1" applyAlignment="1">
      <alignment horizontal="center"/>
    </xf>
    <xf numFmtId="0" fontId="37" fillId="2" borderId="1" xfId="12" applyFont="1" applyFill="1" applyBorder="1"/>
    <xf numFmtId="0" fontId="15" fillId="2" borderId="1" xfId="12" applyFont="1" applyFill="1" applyBorder="1" applyAlignment="1">
      <alignment horizontal="center" vertical="center" wrapText="1"/>
    </xf>
    <xf numFmtId="49" fontId="15" fillId="2" borderId="1" xfId="12" applyNumberFormat="1" applyFont="1" applyFill="1" applyBorder="1" applyAlignment="1">
      <alignment horizontal="right" vertical="center" wrapText="1"/>
    </xf>
    <xf numFmtId="0" fontId="14" fillId="2" borderId="1" xfId="12" applyFont="1" applyFill="1" applyBorder="1" applyAlignment="1">
      <alignment vertical="center"/>
    </xf>
    <xf numFmtId="0" fontId="14" fillId="2" borderId="7" xfId="7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 wrapText="1"/>
    </xf>
    <xf numFmtId="49" fontId="15" fillId="2" borderId="28" xfId="12" applyNumberFormat="1" applyFont="1" applyFill="1" applyBorder="1" applyAlignment="1">
      <alignment horizontal="center" vertical="center" wrapText="1"/>
    </xf>
    <xf numFmtId="0" fontId="14" fillId="2" borderId="1" xfId="11" applyFont="1" applyFill="1" applyBorder="1" applyAlignment="1">
      <alignment horizontal="left" vertical="center" wrapText="1"/>
    </xf>
    <xf numFmtId="49" fontId="15" fillId="2" borderId="21" xfId="12" applyNumberFormat="1" applyFont="1" applyFill="1" applyBorder="1" applyAlignment="1">
      <alignment horizontal="center" vertical="center" wrapText="1"/>
    </xf>
    <xf numFmtId="0" fontId="12" fillId="2" borderId="1" xfId="11" applyFont="1" applyFill="1" applyBorder="1" applyAlignment="1">
      <alignment horizontal="left" vertical="center"/>
    </xf>
    <xf numFmtId="49" fontId="48" fillId="2" borderId="1" xfId="0" applyNumberFormat="1" applyFont="1" applyFill="1" applyBorder="1" applyAlignment="1">
      <alignment horizontal="right" wrapText="1"/>
    </xf>
    <xf numFmtId="49" fontId="49" fillId="2" borderId="1" xfId="0" applyNumberFormat="1" applyFont="1" applyFill="1" applyBorder="1" applyAlignment="1">
      <alignment horizontal="right" wrapText="1"/>
    </xf>
    <xf numFmtId="0" fontId="12" fillId="2" borderId="1" xfId="0" applyFont="1" applyFill="1" applyBorder="1"/>
    <xf numFmtId="0" fontId="35" fillId="2" borderId="1" xfId="0" applyFont="1" applyFill="1" applyBorder="1"/>
    <xf numFmtId="0" fontId="35" fillId="2" borderId="1" xfId="12" applyFont="1" applyFill="1" applyBorder="1"/>
    <xf numFmtId="0" fontId="35" fillId="2" borderId="1" xfId="12" applyFont="1" applyFill="1" applyBorder="1" applyAlignment="1">
      <alignment horizontal="center"/>
    </xf>
    <xf numFmtId="0" fontId="12" fillId="2" borderId="1" xfId="7" applyFont="1" applyFill="1" applyBorder="1" applyAlignment="1">
      <alignment horizontal="center" vertical="center"/>
    </xf>
    <xf numFmtId="0" fontId="12" fillId="2" borderId="1" xfId="12" applyFont="1" applyFill="1" applyBorder="1" applyAlignment="1">
      <alignment horizontal="center" vertical="center"/>
    </xf>
    <xf numFmtId="164" fontId="35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" vertical="center"/>
    </xf>
    <xf numFmtId="49" fontId="41" fillId="2" borderId="1" xfId="0" applyNumberFormat="1" applyFont="1" applyFill="1" applyBorder="1" applyAlignment="1">
      <alignment horizontal="right" wrapText="1"/>
    </xf>
    <xf numFmtId="49" fontId="46" fillId="2" borderId="1" xfId="0" applyNumberFormat="1" applyFont="1" applyFill="1" applyBorder="1" applyAlignment="1">
      <alignment horizontal="right" wrapText="1"/>
    </xf>
    <xf numFmtId="166" fontId="15" fillId="2" borderId="1" xfId="0" applyNumberFormat="1" applyFont="1" applyFill="1" applyBorder="1" applyAlignment="1">
      <alignment horizontal="center" vertical="center" wrapText="1"/>
    </xf>
    <xf numFmtId="0" fontId="38" fillId="2" borderId="6" xfId="7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 wrapText="1"/>
    </xf>
    <xf numFmtId="0" fontId="36" fillId="2" borderId="1" xfId="7" applyFont="1" applyFill="1" applyBorder="1" applyAlignment="1">
      <alignment horizontal="center" vertical="center"/>
    </xf>
    <xf numFmtId="164" fontId="12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/>
    </xf>
    <xf numFmtId="166" fontId="12" fillId="2" borderId="1" xfId="11" applyNumberFormat="1" applyFont="1" applyFill="1" applyBorder="1" applyAlignment="1">
      <alignment horizontal="center" vertical="center"/>
    </xf>
    <xf numFmtId="0" fontId="36" fillId="2" borderId="6" xfId="7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vertical="center"/>
    </xf>
    <xf numFmtId="0" fontId="26" fillId="2" borderId="1" xfId="11" applyFont="1" applyFill="1" applyBorder="1" applyAlignment="1">
      <alignment horizontal="center" vertical="center"/>
    </xf>
    <xf numFmtId="0" fontId="14" fillId="2" borderId="1" xfId="11" applyFont="1" applyFill="1" applyBorder="1" applyAlignment="1">
      <alignment horizontal="left"/>
    </xf>
    <xf numFmtId="0" fontId="14" fillId="2" borderId="6" xfId="0" applyFont="1" applyFill="1" applyBorder="1" applyAlignment="1">
      <alignment horizontal="center" vertical="center"/>
    </xf>
    <xf numFmtId="49" fontId="41" fillId="2" borderId="0" xfId="0" applyNumberFormat="1" applyFont="1" applyFill="1" applyAlignment="1">
      <alignment horizontal="right" wrapText="1"/>
    </xf>
    <xf numFmtId="0" fontId="7" fillId="2" borderId="1" xfId="11" applyFont="1" applyFill="1" applyBorder="1" applyAlignment="1">
      <alignment horizontal="center" vertical="center"/>
    </xf>
    <xf numFmtId="166" fontId="12" fillId="2" borderId="1" xfId="0" applyNumberFormat="1" applyFont="1" applyFill="1" applyBorder="1" applyAlignment="1">
      <alignment horizontal="center" vertical="center" wrapText="1"/>
    </xf>
    <xf numFmtId="164" fontId="7" fillId="2" borderId="0" xfId="0" applyNumberFormat="1" applyFont="1" applyFill="1" applyAlignment="1">
      <alignment vertical="center"/>
    </xf>
    <xf numFmtId="14" fontId="14" fillId="2" borderId="1" xfId="11" quotePrefix="1" applyNumberFormat="1" applyFont="1" applyFill="1" applyBorder="1" applyAlignment="1">
      <alignment horizontal="center" vertical="center"/>
    </xf>
    <xf numFmtId="0" fontId="39" fillId="2" borderId="6" xfId="7" applyFont="1" applyFill="1" applyBorder="1" applyAlignment="1">
      <alignment horizontal="center" vertical="center"/>
    </xf>
    <xf numFmtId="0" fontId="14" fillId="2" borderId="1" xfId="7" applyFont="1" applyFill="1" applyBorder="1" applyAlignment="1">
      <alignment horizontal="left"/>
    </xf>
    <xf numFmtId="14" fontId="14" fillId="2" borderId="1" xfId="7" applyNumberFormat="1" applyFont="1" applyFill="1" applyBorder="1" applyAlignment="1">
      <alignment horizontal="center"/>
    </xf>
    <xf numFmtId="166" fontId="14" fillId="2" borderId="1" xfId="0" applyNumberFormat="1" applyFont="1" applyFill="1" applyBorder="1" applyAlignment="1">
      <alignment horizontal="center" vertical="center"/>
    </xf>
    <xf numFmtId="0" fontId="14" fillId="2" borderId="1" xfId="7" applyFont="1" applyFill="1" applyBorder="1"/>
    <xf numFmtId="0" fontId="12" fillId="2" borderId="1" xfId="7" applyFont="1" applyFill="1" applyBorder="1" applyAlignment="1">
      <alignment horizontal="center"/>
    </xf>
    <xf numFmtId="14" fontId="12" fillId="2" borderId="1" xfId="7" quotePrefix="1" applyNumberFormat="1" applyFont="1" applyFill="1" applyBorder="1" applyAlignment="1">
      <alignment horizontal="center"/>
    </xf>
    <xf numFmtId="166" fontId="12" fillId="2" borderId="1" xfId="0" applyNumberFormat="1" applyFont="1" applyFill="1" applyBorder="1" applyAlignment="1">
      <alignment horizontal="center" vertical="center"/>
    </xf>
    <xf numFmtId="0" fontId="12" fillId="2" borderId="1" xfId="11" applyFont="1" applyFill="1" applyBorder="1" applyAlignment="1">
      <alignment horizontal="center"/>
    </xf>
    <xf numFmtId="0" fontId="50" fillId="2" borderId="6" xfId="7" applyFont="1" applyFill="1" applyBorder="1" applyAlignment="1">
      <alignment horizontal="center" vertical="center"/>
    </xf>
    <xf numFmtId="0" fontId="12" fillId="2" borderId="1" xfId="7" applyFont="1" applyFill="1" applyBorder="1"/>
    <xf numFmtId="14" fontId="14" fillId="2" borderId="1" xfId="7" quotePrefix="1" applyNumberFormat="1" applyFont="1" applyFill="1" applyBorder="1" applyAlignment="1">
      <alignment horizontal="center"/>
    </xf>
    <xf numFmtId="0" fontId="26" fillId="2" borderId="1" xfId="11" applyFont="1" applyFill="1" applyBorder="1" applyAlignment="1">
      <alignment horizontal="center" vertical="center" shrinkToFit="1"/>
    </xf>
    <xf numFmtId="0" fontId="14" fillId="2" borderId="1" xfId="6" applyFont="1" applyFill="1" applyBorder="1" applyAlignment="1">
      <alignment horizontal="left" vertical="center" shrinkToFit="1"/>
    </xf>
    <xf numFmtId="0" fontId="14" fillId="2" borderId="1" xfId="0" applyFont="1" applyFill="1" applyBorder="1" applyAlignment="1">
      <alignment horizontal="center" vertical="center" wrapText="1" shrinkToFit="1"/>
    </xf>
    <xf numFmtId="0" fontId="14" fillId="2" borderId="1" xfId="7" applyFont="1" applyFill="1" applyBorder="1" applyAlignment="1">
      <alignment horizontal="center" vertical="center" wrapText="1" shrinkToFit="1"/>
    </xf>
    <xf numFmtId="0" fontId="14" fillId="2" borderId="1" xfId="7" quotePrefix="1" applyFont="1" applyFill="1" applyBorder="1" applyAlignment="1">
      <alignment horizontal="center" vertical="center" wrapText="1" shrinkToFit="1"/>
    </xf>
    <xf numFmtId="0" fontId="14" fillId="2" borderId="1" xfId="10" applyFont="1" applyFill="1" applyBorder="1" applyAlignment="1">
      <alignment horizontal="left" vertical="center" shrinkToFit="1"/>
    </xf>
    <xf numFmtId="167" fontId="14" fillId="2" borderId="1" xfId="11" applyNumberFormat="1" applyFont="1" applyFill="1" applyBorder="1" applyAlignment="1">
      <alignment horizontal="center" shrinkToFit="1"/>
    </xf>
    <xf numFmtId="0" fontId="14" fillId="2" borderId="1" xfId="11" applyFont="1" applyFill="1" applyBorder="1" applyAlignment="1">
      <alignment vertical="center" shrinkToFit="1"/>
    </xf>
    <xf numFmtId="0" fontId="14" fillId="2" borderId="1" xfId="2" applyFont="1" applyFill="1" applyBorder="1" applyAlignment="1">
      <alignment horizontal="left" vertical="center" shrinkToFit="1"/>
    </xf>
    <xf numFmtId="167" fontId="14" fillId="2" borderId="1" xfId="0" applyNumberFormat="1" applyFont="1" applyFill="1" applyBorder="1" applyAlignment="1">
      <alignment horizontal="center" shrinkToFit="1"/>
    </xf>
    <xf numFmtId="49" fontId="14" fillId="2" borderId="1" xfId="0" applyNumberFormat="1" applyFont="1" applyFill="1" applyBorder="1" applyAlignment="1">
      <alignment horizontal="center" shrinkToFit="1"/>
    </xf>
    <xf numFmtId="0" fontId="14" fillId="2" borderId="1" xfId="0" applyFont="1" applyFill="1" applyBorder="1" applyAlignment="1">
      <alignment horizontal="left" shrinkToFit="1"/>
    </xf>
    <xf numFmtId="0" fontId="14" fillId="2" borderId="1" xfId="0" applyFont="1" applyFill="1" applyBorder="1" applyAlignment="1">
      <alignment vertical="center" shrinkToFit="1"/>
    </xf>
    <xf numFmtId="0" fontId="38" fillId="2" borderId="1" xfId="7" applyFont="1" applyFill="1" applyBorder="1" applyAlignment="1">
      <alignment horizontal="center" vertical="center" wrapText="1" shrinkToFit="1"/>
    </xf>
    <xf numFmtId="0" fontId="7" fillId="2" borderId="1" xfId="11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left" shrinkToFit="1"/>
    </xf>
    <xf numFmtId="0" fontId="12" fillId="2" borderId="1" xfId="11" applyFont="1" applyFill="1" applyBorder="1" applyAlignment="1">
      <alignment horizontal="center" shrinkToFit="1"/>
    </xf>
    <xf numFmtId="167" fontId="12" fillId="2" borderId="1" xfId="0" applyNumberFormat="1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shrinkToFit="1"/>
    </xf>
    <xf numFmtId="49" fontId="12" fillId="2" borderId="1" xfId="0" applyNumberFormat="1" applyFont="1" applyFill="1" applyBorder="1" applyAlignment="1">
      <alignment horizontal="center" vertical="center" shrinkToFit="1"/>
    </xf>
    <xf numFmtId="0" fontId="12" fillId="2" borderId="1" xfId="0" quotePrefix="1" applyFont="1" applyFill="1" applyBorder="1" applyAlignment="1">
      <alignment shrinkToFit="1"/>
    </xf>
    <xf numFmtId="0" fontId="12" fillId="2" borderId="1" xfId="7" applyFont="1" applyFill="1" applyBorder="1" applyAlignment="1">
      <alignment horizontal="center" vertical="center" shrinkToFit="1"/>
    </xf>
    <xf numFmtId="0" fontId="12" fillId="2" borderId="1" xfId="7" quotePrefix="1" applyFont="1" applyFill="1" applyBorder="1" applyAlignment="1">
      <alignment horizontal="center" vertical="center" shrinkToFit="1"/>
    </xf>
    <xf numFmtId="0" fontId="14" fillId="2" borderId="1" xfId="0" quotePrefix="1" applyFont="1" applyFill="1" applyBorder="1" applyAlignment="1">
      <alignment horizontal="center" vertical="center" shrinkToFit="1"/>
    </xf>
    <xf numFmtId="0" fontId="14" fillId="2" borderId="1" xfId="11" applyFont="1" applyFill="1" applyBorder="1" applyAlignment="1">
      <alignment shrinkToFit="1"/>
    </xf>
    <xf numFmtId="0" fontId="14" fillId="2" borderId="1" xfId="11" applyFont="1" applyFill="1" applyBorder="1" applyAlignment="1">
      <alignment horizontal="left" shrinkToFit="1"/>
    </xf>
    <xf numFmtId="167" fontId="14" fillId="2" borderId="1" xfId="11" applyNumberFormat="1" applyFont="1" applyFill="1" applyBorder="1" applyAlignment="1">
      <alignment horizontal="center" vertical="top" shrinkToFit="1"/>
    </xf>
    <xf numFmtId="49" fontId="14" fillId="2" borderId="1" xfId="11" applyNumberFormat="1" applyFont="1" applyFill="1" applyBorder="1" applyAlignment="1">
      <alignment horizontal="center" vertical="top" shrinkToFit="1"/>
    </xf>
    <xf numFmtId="167" fontId="14" fillId="2" borderId="1" xfId="0" applyNumberFormat="1" applyFont="1" applyFill="1" applyBorder="1" applyAlignment="1">
      <alignment horizontal="center" vertical="top" shrinkToFit="1"/>
    </xf>
    <xf numFmtId="49" fontId="14" fillId="2" borderId="1" xfId="0" applyNumberFormat="1" applyFont="1" applyFill="1" applyBorder="1" applyAlignment="1">
      <alignment horizontal="center" vertical="top" shrinkToFit="1"/>
    </xf>
    <xf numFmtId="0" fontId="15" fillId="2" borderId="1" xfId="11" applyFont="1" applyFill="1" applyBorder="1" applyAlignment="1">
      <alignment horizontal="left" vertical="center"/>
    </xf>
    <xf numFmtId="49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7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164" fontId="15" fillId="2" borderId="0" xfId="0" applyNumberFormat="1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27" fillId="2" borderId="1" xfId="11" applyFont="1" applyFill="1" applyBorder="1" applyAlignment="1">
      <alignment horizontal="center" vertical="center"/>
    </xf>
    <xf numFmtId="164" fontId="27" fillId="2" borderId="0" xfId="0" applyNumberFormat="1" applyFont="1" applyFill="1" applyAlignment="1">
      <alignment vertical="center"/>
    </xf>
    <xf numFmtId="0" fontId="31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vertical="center"/>
    </xf>
    <xf numFmtId="164" fontId="8" fillId="2" borderId="0" xfId="0" applyNumberFormat="1" applyFont="1" applyFill="1" applyAlignment="1">
      <alignment vertical="center"/>
    </xf>
    <xf numFmtId="0" fontId="32" fillId="2" borderId="1" xfId="11" applyFont="1" applyFill="1" applyBorder="1" applyAlignment="1">
      <alignment horizontal="center" vertical="center"/>
    </xf>
    <xf numFmtId="0" fontId="32" fillId="2" borderId="0" xfId="0" applyFont="1" applyFill="1" applyAlignment="1">
      <alignment vertical="center"/>
    </xf>
    <xf numFmtId="49" fontId="15" fillId="2" borderId="1" xfId="0" applyNumberFormat="1" applyFont="1" applyFill="1" applyBorder="1" applyAlignment="1">
      <alignment horizontal="center" vertical="center"/>
    </xf>
    <xf numFmtId="0" fontId="8" fillId="2" borderId="1" xfId="1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1" xfId="11" applyNumberFormat="1" applyFont="1" applyFill="1" applyBorder="1" applyAlignment="1">
      <alignment horizontal="center" vertical="center" wrapText="1"/>
    </xf>
    <xf numFmtId="0" fontId="15" fillId="2" borderId="1" xfId="7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left" vertical="center" wrapText="1"/>
    </xf>
    <xf numFmtId="14" fontId="15" fillId="2" borderId="1" xfId="0" applyNumberFormat="1" applyFont="1" applyFill="1" applyBorder="1" applyAlignment="1">
      <alignment horizontal="center" vertical="center" wrapText="1"/>
    </xf>
    <xf numFmtId="0" fontId="15" fillId="2" borderId="1" xfId="11" applyFont="1" applyFill="1" applyBorder="1" applyAlignment="1">
      <alignment horizontal="center"/>
    </xf>
    <xf numFmtId="14" fontId="15" fillId="2" borderId="1" xfId="0" applyNumberFormat="1" applyFont="1" applyFill="1" applyBorder="1" applyAlignment="1">
      <alignment horizontal="center"/>
    </xf>
    <xf numFmtId="49" fontId="15" fillId="2" borderId="1" xfId="0" applyNumberFormat="1" applyFont="1" applyFill="1" applyBorder="1" applyAlignment="1">
      <alignment horizontal="center"/>
    </xf>
    <xf numFmtId="14" fontId="15" fillId="2" borderId="1" xfId="11" applyNumberFormat="1" applyFont="1" applyFill="1" applyBorder="1" applyAlignment="1">
      <alignment horizontal="center"/>
    </xf>
    <xf numFmtId="0" fontId="15" fillId="2" borderId="1" xfId="11" applyFont="1" applyFill="1" applyBorder="1" applyAlignment="1">
      <alignment horizontal="left" shrinkToFit="1"/>
    </xf>
    <xf numFmtId="14" fontId="15" fillId="2" borderId="1" xfId="11" applyNumberFormat="1" applyFont="1" applyFill="1" applyBorder="1" applyAlignment="1">
      <alignment horizontal="center" shrinkToFit="1"/>
    </xf>
    <xf numFmtId="49" fontId="15" fillId="2" borderId="1" xfId="11" applyNumberFormat="1" applyFont="1" applyFill="1" applyBorder="1" applyAlignment="1">
      <alignment horizontal="center" shrinkToFit="1"/>
    </xf>
    <xf numFmtId="0" fontId="17" fillId="2" borderId="1" xfId="11" applyFont="1" applyFill="1" applyBorder="1" applyAlignment="1">
      <alignment horizontal="center" vertical="center"/>
    </xf>
    <xf numFmtId="0" fontId="16" fillId="2" borderId="1" xfId="11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wrapText="1"/>
    </xf>
    <xf numFmtId="0" fontId="16" fillId="2" borderId="1" xfId="0" applyFont="1" applyFill="1" applyBorder="1" applyAlignment="1">
      <alignment horizontal="left" vertical="center"/>
    </xf>
    <xf numFmtId="0" fontId="16" fillId="2" borderId="1" xfId="11" applyFont="1" applyFill="1" applyBorder="1" applyAlignment="1">
      <alignment horizontal="center"/>
    </xf>
    <xf numFmtId="49" fontId="16" fillId="2" borderId="1" xfId="11" applyNumberFormat="1" applyFont="1" applyFill="1" applyBorder="1" applyAlignment="1">
      <alignment horizontal="center" shrinkToFit="1"/>
    </xf>
    <xf numFmtId="0" fontId="16" fillId="2" borderId="1" xfId="7" applyFont="1" applyFill="1" applyBorder="1" applyAlignment="1">
      <alignment horizontal="center" vertical="center"/>
    </xf>
    <xf numFmtId="164" fontId="17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5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49" fontId="8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14" fontId="8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0" fontId="20" fillId="2" borderId="9" xfId="0" applyFont="1" applyFill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26" fillId="2" borderId="1" xfId="11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left" vertical="center"/>
    </xf>
    <xf numFmtId="165" fontId="26" fillId="2" borderId="1" xfId="0" applyNumberFormat="1" applyFont="1" applyFill="1" applyBorder="1" applyAlignment="1">
      <alignment horizontal="center" vertical="center"/>
    </xf>
    <xf numFmtId="49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26" fillId="2" borderId="1" xfId="0" applyNumberFormat="1" applyFont="1" applyFill="1" applyBorder="1" applyAlignment="1">
      <alignment horizontal="center" vertical="center" wrapText="1"/>
    </xf>
    <xf numFmtId="0" fontId="26" fillId="2" borderId="1" xfId="7" applyFont="1" applyFill="1" applyBorder="1" applyAlignment="1">
      <alignment horizontal="center"/>
    </xf>
    <xf numFmtId="0" fontId="9" fillId="2" borderId="1" xfId="7" applyFont="1" applyFill="1" applyBorder="1" applyAlignment="1">
      <alignment horizontal="center" vertical="center"/>
    </xf>
    <xf numFmtId="0" fontId="26" fillId="2" borderId="1" xfId="7" applyFont="1" applyFill="1" applyBorder="1" applyAlignment="1">
      <alignment horizontal="center" vertical="center"/>
    </xf>
    <xf numFmtId="0" fontId="26" fillId="2" borderId="1" xfId="0" applyFont="1" applyFill="1" applyBorder="1"/>
    <xf numFmtId="49" fontId="26" fillId="2" borderId="1" xfId="11" applyNumberFormat="1" applyFont="1" applyFill="1" applyBorder="1" applyAlignment="1">
      <alignment horizontal="center"/>
    </xf>
    <xf numFmtId="14" fontId="26" fillId="2" borderId="1" xfId="11" applyNumberFormat="1" applyFont="1" applyFill="1" applyBorder="1" applyAlignment="1">
      <alignment horizontal="center"/>
    </xf>
    <xf numFmtId="14" fontId="26" fillId="2" borderId="1" xfId="0" applyNumberFormat="1" applyFont="1" applyFill="1" applyBorder="1" applyAlignment="1">
      <alignment horizontal="center" vertical="center"/>
    </xf>
    <xf numFmtId="166" fontId="26" fillId="2" borderId="1" xfId="11" applyNumberFormat="1" applyFont="1" applyFill="1" applyBorder="1" applyAlignment="1">
      <alignment horizontal="center"/>
    </xf>
    <xf numFmtId="0" fontId="26" fillId="2" borderId="1" xfId="0" applyFont="1" applyFill="1" applyBorder="1" applyAlignment="1">
      <alignment vertical="center"/>
    </xf>
    <xf numFmtId="1" fontId="26" fillId="2" borderId="1" xfId="0" applyNumberFormat="1" applyFont="1" applyFill="1" applyBorder="1" applyAlignment="1">
      <alignment vertical="center"/>
    </xf>
    <xf numFmtId="3" fontId="26" fillId="2" borderId="1" xfId="0" applyNumberFormat="1" applyFont="1" applyFill="1" applyBorder="1" applyAlignment="1">
      <alignment horizontal="center" vertical="center" wrapText="1"/>
    </xf>
    <xf numFmtId="49" fontId="26" fillId="2" borderId="1" xfId="11" applyNumberFormat="1" applyFont="1" applyFill="1" applyBorder="1" applyAlignment="1">
      <alignment horizontal="center" vertical="center"/>
    </xf>
    <xf numFmtId="49" fontId="26" fillId="2" borderId="1" xfId="11" applyNumberFormat="1" applyFont="1" applyFill="1" applyBorder="1" applyAlignment="1">
      <alignment horizontal="center" vertical="center" wrapText="1"/>
    </xf>
    <xf numFmtId="49" fontId="26" fillId="2" borderId="0" xfId="0" applyNumberFormat="1" applyFont="1" applyFill="1" applyAlignment="1">
      <alignment horizontal="center" vertical="center" wrapText="1" shrinkToFit="1"/>
    </xf>
    <xf numFmtId="166" fontId="26" fillId="2" borderId="1" xfId="0" applyNumberFormat="1" applyFont="1" applyFill="1" applyBorder="1" applyAlignment="1">
      <alignment horizontal="center"/>
    </xf>
    <xf numFmtId="14" fontId="26" fillId="2" borderId="1" xfId="0" applyNumberFormat="1" applyFont="1" applyFill="1" applyBorder="1" applyAlignment="1">
      <alignment horizontal="center"/>
    </xf>
    <xf numFmtId="49" fontId="41" fillId="2" borderId="0" xfId="0" applyNumberFormat="1" applyFont="1" applyFill="1" applyAlignment="1">
      <alignment horizontal="center" wrapText="1"/>
    </xf>
    <xf numFmtId="0" fontId="7" fillId="2" borderId="1" xfId="0" applyFont="1" applyFill="1" applyBorder="1" applyAlignment="1">
      <alignment horizontal="left" vertical="center"/>
    </xf>
    <xf numFmtId="165" fontId="7" fillId="2" borderId="1" xfId="0" applyNumberFormat="1" applyFont="1" applyFill="1" applyBorder="1" applyAlignment="1">
      <alignment horizontal="center" vertical="center"/>
    </xf>
    <xf numFmtId="49" fontId="7" fillId="2" borderId="1" xfId="11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11" applyFont="1" applyFill="1" applyBorder="1" applyAlignment="1">
      <alignment horizontal="center"/>
    </xf>
    <xf numFmtId="0" fontId="7" fillId="2" borderId="1" xfId="7" applyFont="1" applyFill="1" applyBorder="1" applyAlignment="1">
      <alignment horizontal="center" vertical="center"/>
    </xf>
    <xf numFmtId="0" fontId="34" fillId="2" borderId="1" xfId="7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1" fontId="7" fillId="2" borderId="1" xfId="0" applyNumberFormat="1" applyFont="1" applyFill="1" applyBorder="1" applyAlignment="1">
      <alignment vertical="center"/>
    </xf>
    <xf numFmtId="49" fontId="26" fillId="2" borderId="1" xfId="0" applyNumberFormat="1" applyFont="1" applyFill="1" applyBorder="1" applyAlignment="1">
      <alignment horizontal="center" vertical="center" wrapText="1"/>
    </xf>
    <xf numFmtId="1" fontId="26" fillId="2" borderId="1" xfId="0" applyNumberFormat="1" applyFont="1" applyFill="1" applyBorder="1" applyAlignment="1">
      <alignment horizontal="center" vertical="center" wrapText="1"/>
    </xf>
    <xf numFmtId="49" fontId="41" fillId="2" borderId="0" xfId="5" applyNumberFormat="1" applyFont="1" applyFill="1" applyAlignment="1">
      <alignment horizontal="right" wrapText="1"/>
    </xf>
    <xf numFmtId="0" fontId="41" fillId="2" borderId="0" xfId="5" applyFont="1" applyFill="1" applyAlignment="1">
      <alignment horizontal="center" wrapText="1"/>
    </xf>
    <xf numFmtId="49" fontId="26" fillId="2" borderId="1" xfId="0" applyNumberFormat="1" applyFont="1" applyFill="1" applyBorder="1" applyAlignment="1">
      <alignment horizontal="center"/>
    </xf>
    <xf numFmtId="166" fontId="26" fillId="2" borderId="1" xfId="11" applyNumberFormat="1" applyFont="1" applyFill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/>
    </xf>
    <xf numFmtId="49" fontId="26" fillId="2" borderId="1" xfId="0" applyNumberFormat="1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left" vertical="center" wrapText="1"/>
    </xf>
    <xf numFmtId="0" fontId="26" fillId="2" borderId="1" xfId="11" applyFont="1" applyFill="1" applyBorder="1" applyAlignment="1">
      <alignment vertical="center"/>
    </xf>
    <xf numFmtId="0" fontId="7" fillId="2" borderId="1" xfId="11" applyFont="1" applyFill="1" applyBorder="1" applyAlignment="1">
      <alignment vertical="center" shrinkToFit="1"/>
    </xf>
    <xf numFmtId="167" fontId="7" fillId="2" borderId="1" xfId="11" quotePrefix="1" applyNumberFormat="1" applyFont="1" applyFill="1" applyBorder="1" applyAlignment="1">
      <alignment vertical="center" shrinkToFit="1"/>
    </xf>
    <xf numFmtId="0" fontId="7" fillId="2" borderId="1" xfId="0" applyFont="1" applyFill="1" applyBorder="1" applyAlignment="1">
      <alignment horizontal="center" vertical="center" shrinkToFit="1"/>
    </xf>
    <xf numFmtId="49" fontId="7" fillId="2" borderId="1" xfId="11" quotePrefix="1" applyNumberFormat="1" applyFont="1" applyFill="1" applyBorder="1" applyAlignment="1">
      <alignment horizontal="center" vertical="center" shrinkToFit="1"/>
    </xf>
    <xf numFmtId="49" fontId="7" fillId="2" borderId="1" xfId="11" quotePrefix="1" applyNumberFormat="1" applyFont="1" applyFill="1" applyBorder="1" applyAlignment="1">
      <alignment vertical="center" shrinkToFit="1"/>
    </xf>
    <xf numFmtId="0" fontId="7" fillId="2" borderId="1" xfId="7" applyFont="1" applyFill="1" applyBorder="1" applyAlignment="1">
      <alignment vertical="center"/>
    </xf>
    <xf numFmtId="0" fontId="7" fillId="2" borderId="0" xfId="0" applyFont="1" applyFill="1"/>
    <xf numFmtId="0" fontId="42" fillId="2" borderId="1" xfId="11" applyFont="1" applyFill="1" applyBorder="1" applyAlignment="1">
      <alignment vertical="center" shrinkToFit="1"/>
    </xf>
    <xf numFmtId="0" fontId="42" fillId="2" borderId="1" xfId="11" applyFont="1" applyFill="1" applyBorder="1" applyAlignment="1">
      <alignment horizontal="center" vertical="center" shrinkToFit="1"/>
    </xf>
    <xf numFmtId="167" fontId="42" fillId="2" borderId="1" xfId="11" quotePrefix="1" applyNumberFormat="1" applyFont="1" applyFill="1" applyBorder="1" applyAlignment="1">
      <alignment vertical="center" shrinkToFit="1"/>
    </xf>
    <xf numFmtId="0" fontId="42" fillId="2" borderId="1" xfId="0" applyFont="1" applyFill="1" applyBorder="1" applyAlignment="1">
      <alignment horizontal="center" vertical="center" shrinkToFit="1"/>
    </xf>
    <xf numFmtId="49" fontId="42" fillId="2" borderId="1" xfId="11" quotePrefix="1" applyNumberFormat="1" applyFont="1" applyFill="1" applyBorder="1" applyAlignment="1">
      <alignment horizontal="center" vertical="center" shrinkToFit="1"/>
    </xf>
    <xf numFmtId="49" fontId="42" fillId="2" borderId="1" xfId="11" quotePrefix="1" applyNumberFormat="1" applyFont="1" applyFill="1" applyBorder="1" applyAlignment="1">
      <alignment vertical="center" shrinkToFit="1"/>
    </xf>
    <xf numFmtId="0" fontId="42" fillId="2" borderId="1" xfId="7" applyFont="1" applyFill="1" applyBorder="1" applyAlignment="1">
      <alignment vertical="center"/>
    </xf>
    <xf numFmtId="0" fontId="43" fillId="2" borderId="1" xfId="7" applyFont="1" applyFill="1" applyBorder="1" applyAlignment="1">
      <alignment horizontal="center" vertical="center"/>
    </xf>
    <xf numFmtId="0" fontId="44" fillId="2" borderId="1" xfId="7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shrinkToFit="1"/>
    </xf>
    <xf numFmtId="0" fontId="42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165" fontId="7" fillId="2" borderId="6" xfId="0" applyNumberFormat="1" applyFont="1" applyFill="1" applyBorder="1" applyAlignment="1">
      <alignment horizontal="center" vertical="center"/>
    </xf>
    <xf numFmtId="14" fontId="7" fillId="2" borderId="1" xfId="11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7" fillId="2" borderId="1" xfId="7" applyFont="1" applyFill="1" applyBorder="1" applyAlignment="1">
      <alignment horizontal="center"/>
    </xf>
    <xf numFmtId="0" fontId="7" fillId="2" borderId="1" xfId="0" applyFont="1" applyFill="1" applyBorder="1"/>
    <xf numFmtId="165" fontId="26" fillId="2" borderId="6" xfId="11" applyNumberFormat="1" applyFont="1" applyFill="1" applyBorder="1" applyAlignment="1">
      <alignment horizontal="center" vertical="center"/>
    </xf>
    <xf numFmtId="165" fontId="26" fillId="2" borderId="1" xfId="11" applyNumberFormat="1" applyFont="1" applyFill="1" applyBorder="1" applyAlignment="1">
      <alignment horizontal="center" vertical="center"/>
    </xf>
    <xf numFmtId="0" fontId="7" fillId="2" borderId="1" xfId="11" applyFont="1" applyFill="1" applyBorder="1" applyAlignment="1">
      <alignment vertical="center"/>
    </xf>
    <xf numFmtId="165" fontId="7" fillId="2" borderId="1" xfId="11" applyNumberFormat="1" applyFont="1" applyFill="1" applyBorder="1" applyAlignment="1">
      <alignment horizontal="center" vertical="center"/>
    </xf>
    <xf numFmtId="0" fontId="7" fillId="2" borderId="1" xfId="11" applyFont="1" applyFill="1" applyBorder="1" applyAlignment="1">
      <alignment horizontal="left" vertical="center"/>
    </xf>
    <xf numFmtId="165" fontId="7" fillId="2" borderId="1" xfId="11" applyNumberFormat="1" applyFont="1" applyFill="1" applyBorder="1" applyAlignment="1">
      <alignment horizontal="center"/>
    </xf>
    <xf numFmtId="165" fontId="7" fillId="2" borderId="1" xfId="0" applyNumberFormat="1" applyFont="1" applyFill="1" applyBorder="1" applyAlignment="1">
      <alignment horizontal="center" vertical="center" wrapText="1"/>
    </xf>
    <xf numFmtId="165" fontId="2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66" fontId="7" fillId="2" borderId="1" xfId="11" applyNumberFormat="1" applyFont="1" applyFill="1" applyBorder="1" applyAlignment="1">
      <alignment horizontal="center" vertical="center"/>
    </xf>
    <xf numFmtId="165" fontId="26" fillId="2" borderId="1" xfId="11" quotePrefix="1" applyNumberFormat="1" applyFont="1" applyFill="1" applyBorder="1" applyAlignment="1">
      <alignment horizontal="center" vertical="center"/>
    </xf>
    <xf numFmtId="166" fontId="7" fillId="2" borderId="1" xfId="11" applyNumberFormat="1" applyFont="1" applyFill="1" applyBorder="1" applyAlignment="1">
      <alignment horizontal="center"/>
    </xf>
    <xf numFmtId="14" fontId="7" fillId="2" borderId="1" xfId="11" applyNumberFormat="1" applyFont="1" applyFill="1" applyBorder="1" applyAlignment="1">
      <alignment horizontal="center" vertical="center"/>
    </xf>
    <xf numFmtId="49" fontId="26" fillId="2" borderId="1" xfId="12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11" applyFont="1" applyFill="1" applyBorder="1" applyAlignment="1">
      <alignment horizontal="center" vertical="center" wrapText="1"/>
    </xf>
    <xf numFmtId="0" fontId="7" fillId="2" borderId="1" xfId="12" applyFont="1" applyFill="1" applyBorder="1" applyAlignment="1">
      <alignment horizontal="center"/>
    </xf>
    <xf numFmtId="0" fontId="7" fillId="2" borderId="1" xfId="12" applyFont="1" applyFill="1" applyBorder="1" applyAlignment="1">
      <alignment horizontal="center" vertical="center"/>
    </xf>
    <xf numFmtId="0" fontId="26" fillId="2" borderId="1" xfId="12" applyFont="1" applyFill="1" applyBorder="1" applyAlignment="1">
      <alignment horizontal="center" vertical="center"/>
    </xf>
    <xf numFmtId="14" fontId="26" fillId="2" borderId="1" xfId="11" applyNumberFormat="1" applyFont="1" applyFill="1" applyBorder="1" applyAlignment="1">
      <alignment horizontal="center" vertical="center"/>
    </xf>
    <xf numFmtId="0" fontId="26" fillId="2" borderId="1" xfId="11" applyFont="1" applyFill="1" applyBorder="1" applyAlignment="1">
      <alignment horizontal="center" vertical="center" wrapText="1"/>
    </xf>
    <xf numFmtId="0" fontId="26" fillId="2" borderId="1" xfId="12" applyFont="1" applyFill="1" applyBorder="1"/>
    <xf numFmtId="0" fontId="26" fillId="2" borderId="13" xfId="12" applyFont="1" applyFill="1" applyBorder="1" applyAlignment="1">
      <alignment horizontal="left" vertical="center" wrapText="1"/>
    </xf>
    <xf numFmtId="0" fontId="26" fillId="2" borderId="28" xfId="12" applyFont="1" applyFill="1" applyBorder="1" applyAlignment="1">
      <alignment horizontal="center" vertical="center" wrapText="1"/>
    </xf>
    <xf numFmtId="0" fontId="26" fillId="2" borderId="5" xfId="11" applyFont="1" applyFill="1" applyBorder="1" applyAlignment="1">
      <alignment horizontal="center" vertical="center"/>
    </xf>
    <xf numFmtId="0" fontId="26" fillId="2" borderId="5" xfId="11" applyFont="1" applyFill="1" applyBorder="1" applyAlignment="1">
      <alignment horizontal="left" vertical="center"/>
    </xf>
    <xf numFmtId="0" fontId="26" fillId="2" borderId="5" xfId="11" applyFont="1" applyFill="1" applyBorder="1" applyAlignment="1">
      <alignment vertical="center"/>
    </xf>
    <xf numFmtId="14" fontId="26" fillId="2" borderId="5" xfId="11" applyNumberFormat="1" applyFont="1" applyFill="1" applyBorder="1" applyAlignment="1">
      <alignment horizontal="center" vertical="center"/>
    </xf>
    <xf numFmtId="0" fontId="26" fillId="2" borderId="21" xfId="12" applyFont="1" applyFill="1" applyBorder="1" applyAlignment="1">
      <alignment horizontal="center" vertical="center" wrapText="1"/>
    </xf>
    <xf numFmtId="0" fontId="26" fillId="2" borderId="5" xfId="11" applyFont="1" applyFill="1" applyBorder="1" applyAlignment="1">
      <alignment horizontal="center" vertical="center" wrapText="1"/>
    </xf>
    <xf numFmtId="0" fontId="26" fillId="2" borderId="5" xfId="0" applyFont="1" applyFill="1" applyBorder="1"/>
    <xf numFmtId="0" fontId="26" fillId="2" borderId="5" xfId="12" applyFont="1" applyFill="1" applyBorder="1"/>
    <xf numFmtId="0" fontId="26" fillId="2" borderId="30" xfId="7" applyFont="1" applyFill="1" applyBorder="1" applyAlignment="1">
      <alignment horizontal="center" vertical="center"/>
    </xf>
    <xf numFmtId="0" fontId="26" fillId="2" borderId="5" xfId="7" applyFont="1" applyFill="1" applyBorder="1" applyAlignment="1">
      <alignment horizontal="center" vertical="center"/>
    </xf>
    <xf numFmtId="0" fontId="26" fillId="2" borderId="5" xfId="12" applyFont="1" applyFill="1" applyBorder="1" applyAlignment="1">
      <alignment horizontal="center" vertical="center"/>
    </xf>
    <xf numFmtId="0" fontId="26" fillId="2" borderId="2" xfId="11" applyFont="1" applyFill="1" applyBorder="1" applyAlignment="1">
      <alignment horizontal="center" vertical="center"/>
    </xf>
    <xf numFmtId="0" fontId="26" fillId="2" borderId="2" xfId="12" applyFont="1" applyFill="1" applyBorder="1" applyAlignment="1">
      <alignment vertical="center" wrapText="1"/>
    </xf>
    <xf numFmtId="0" fontId="7" fillId="2" borderId="2" xfId="12" applyFont="1" applyFill="1" applyBorder="1" applyAlignment="1">
      <alignment vertical="center" wrapText="1"/>
    </xf>
    <xf numFmtId="0" fontId="26" fillId="2" borderId="2" xfId="12" applyFont="1" applyFill="1" applyBorder="1" applyAlignment="1">
      <alignment horizontal="center" vertical="center" wrapText="1"/>
    </xf>
    <xf numFmtId="14" fontId="26" fillId="2" borderId="2" xfId="12" applyNumberFormat="1" applyFont="1" applyFill="1" applyBorder="1" applyAlignment="1">
      <alignment horizontal="center" vertical="center" wrapText="1"/>
    </xf>
    <xf numFmtId="49" fontId="26" fillId="2" borderId="13" xfId="12" applyNumberFormat="1" applyFont="1" applyFill="1" applyBorder="1" applyAlignment="1">
      <alignment horizontal="center" vertical="center" wrapText="1"/>
    </xf>
    <xf numFmtId="0" fontId="26" fillId="2" borderId="2" xfId="11" applyFont="1" applyFill="1" applyBorder="1" applyAlignment="1">
      <alignment horizontal="center" vertical="center" wrapText="1"/>
    </xf>
    <xf numFmtId="0" fontId="26" fillId="2" borderId="2" xfId="0" applyFont="1" applyFill="1" applyBorder="1"/>
    <xf numFmtId="0" fontId="26" fillId="2" borderId="2" xfId="12" applyFont="1" applyFill="1" applyBorder="1"/>
    <xf numFmtId="0" fontId="26" fillId="2" borderId="22" xfId="7" applyFont="1" applyFill="1" applyBorder="1" applyAlignment="1">
      <alignment horizontal="center" vertical="center"/>
    </xf>
    <xf numFmtId="0" fontId="26" fillId="2" borderId="2" xfId="7" applyFont="1" applyFill="1" applyBorder="1" applyAlignment="1">
      <alignment horizontal="center" vertical="center"/>
    </xf>
    <xf numFmtId="0" fontId="26" fillId="2" borderId="2" xfId="12" applyFont="1" applyFill="1" applyBorder="1" applyAlignment="1">
      <alignment horizontal="center" vertical="center"/>
    </xf>
    <xf numFmtId="0" fontId="26" fillId="2" borderId="1" xfId="12" applyFont="1" applyFill="1" applyBorder="1" applyAlignment="1">
      <alignment vertical="center" wrapText="1"/>
    </xf>
    <xf numFmtId="0" fontId="7" fillId="2" borderId="1" xfId="12" applyFont="1" applyFill="1" applyBorder="1" applyAlignment="1">
      <alignment vertical="center" wrapText="1"/>
    </xf>
    <xf numFmtId="0" fontId="7" fillId="2" borderId="1" xfId="12" applyFont="1" applyFill="1" applyBorder="1" applyAlignment="1">
      <alignment horizontal="center" vertical="center" wrapText="1"/>
    </xf>
    <xf numFmtId="14" fontId="7" fillId="2" borderId="1" xfId="12" applyNumberFormat="1" applyFont="1" applyFill="1" applyBorder="1" applyAlignment="1">
      <alignment horizontal="center" vertical="center" wrapText="1"/>
    </xf>
    <xf numFmtId="0" fontId="26" fillId="2" borderId="7" xfId="7" applyFont="1" applyFill="1" applyBorder="1" applyAlignment="1">
      <alignment horizontal="center" vertical="center"/>
    </xf>
    <xf numFmtId="49" fontId="26" fillId="2" borderId="28" xfId="12" applyNumberFormat="1" applyFont="1" applyFill="1" applyBorder="1" applyAlignment="1">
      <alignment horizontal="center" vertical="center" wrapText="1"/>
    </xf>
    <xf numFmtId="49" fontId="26" fillId="2" borderId="23" xfId="12" applyNumberFormat="1" applyFont="1" applyFill="1" applyBorder="1" applyAlignment="1">
      <alignment horizontal="center" vertical="center" wrapText="1"/>
    </xf>
    <xf numFmtId="49" fontId="26" fillId="2" borderId="1" xfId="12" applyNumberFormat="1" applyFont="1" applyFill="1" applyBorder="1" applyAlignment="1">
      <alignment horizontal="right" vertical="center" wrapText="1"/>
    </xf>
    <xf numFmtId="0" fontId="7" fillId="2" borderId="1" xfId="12" applyFont="1" applyFill="1" applyBorder="1" applyAlignment="1">
      <alignment vertical="center"/>
    </xf>
    <xf numFmtId="0" fontId="26" fillId="2" borderId="1" xfId="12" applyFont="1" applyFill="1" applyBorder="1" applyAlignment="1">
      <alignment vertical="center"/>
    </xf>
    <xf numFmtId="49" fontId="26" fillId="2" borderId="24" xfId="12" applyNumberFormat="1" applyFont="1" applyFill="1" applyBorder="1" applyAlignment="1" applyProtection="1">
      <alignment horizontal="center" vertical="center" wrapText="1"/>
      <protection locked="0"/>
    </xf>
    <xf numFmtId="0" fontId="26" fillId="2" borderId="24" xfId="11" applyFont="1" applyFill="1" applyBorder="1" applyAlignment="1">
      <alignment horizontal="center" vertical="center"/>
    </xf>
    <xf numFmtId="49" fontId="26" fillId="2" borderId="1" xfId="12" applyNumberFormat="1" applyFont="1" applyFill="1" applyBorder="1" applyAlignment="1">
      <alignment horizontal="center" vertical="center" wrapText="1"/>
    </xf>
    <xf numFmtId="49" fontId="26" fillId="2" borderId="25" xfId="12" applyNumberFormat="1" applyFont="1" applyFill="1" applyBorder="1" applyAlignment="1">
      <alignment horizontal="right" vertical="center" wrapText="1"/>
    </xf>
    <xf numFmtId="0" fontId="26" fillId="2" borderId="26" xfId="11" applyFont="1" applyFill="1" applyBorder="1" applyAlignment="1">
      <alignment horizontal="center" vertical="center"/>
    </xf>
    <xf numFmtId="0" fontId="26" fillId="2" borderId="26" xfId="11" applyFont="1" applyFill="1" applyBorder="1" applyAlignment="1">
      <alignment horizontal="left" vertical="center"/>
    </xf>
    <xf numFmtId="0" fontId="26" fillId="2" borderId="26" xfId="11" applyFont="1" applyFill="1" applyBorder="1" applyAlignment="1">
      <alignment vertical="center"/>
    </xf>
    <xf numFmtId="0" fontId="26" fillId="2" borderId="27" xfId="11" applyFont="1" applyFill="1" applyBorder="1" applyAlignment="1">
      <alignment horizontal="center" vertical="center"/>
    </xf>
    <xf numFmtId="49" fontId="41" fillId="2" borderId="1" xfId="0" applyNumberFormat="1" applyFont="1" applyFill="1" applyBorder="1" applyAlignment="1">
      <alignment horizontal="center" wrapText="1"/>
    </xf>
    <xf numFmtId="0" fontId="26" fillId="2" borderId="1" xfId="12" applyFont="1" applyFill="1" applyBorder="1" applyAlignment="1">
      <alignment horizontal="center" vertical="center" wrapText="1"/>
    </xf>
    <xf numFmtId="14" fontId="26" fillId="2" borderId="1" xfId="12" applyNumberFormat="1" applyFont="1" applyFill="1" applyBorder="1" applyAlignment="1">
      <alignment horizontal="center" vertical="center" wrapText="1"/>
    </xf>
    <xf numFmtId="0" fontId="7" fillId="2" borderId="24" xfId="11" applyFont="1" applyFill="1" applyBorder="1" applyAlignment="1">
      <alignment horizontal="center" vertical="center"/>
    </xf>
    <xf numFmtId="0" fontId="26" fillId="2" borderId="6" xfId="11" applyFont="1" applyFill="1" applyBorder="1" applyAlignment="1">
      <alignment horizontal="center" vertical="center"/>
    </xf>
    <xf numFmtId="0" fontId="7" fillId="2" borderId="6" xfId="11" applyFont="1" applyFill="1" applyBorder="1" applyAlignment="1">
      <alignment horizontal="center" vertical="center"/>
    </xf>
    <xf numFmtId="49" fontId="26" fillId="2" borderId="6" xfId="12" applyNumberFormat="1" applyFont="1" applyFill="1" applyBorder="1" applyAlignment="1" applyProtection="1">
      <alignment horizontal="center" vertical="center" wrapText="1"/>
      <protection locked="0"/>
    </xf>
    <xf numFmtId="14" fontId="26" fillId="2" borderId="1" xfId="12" applyNumberFormat="1" applyFont="1" applyFill="1" applyBorder="1" applyAlignment="1">
      <alignment horizontal="center" vertical="center"/>
    </xf>
    <xf numFmtId="49" fontId="26" fillId="2" borderId="14" xfId="12" applyNumberFormat="1" applyFont="1" applyFill="1" applyBorder="1" applyAlignment="1">
      <alignment horizontal="center" vertical="center" wrapText="1" shrinkToFit="1"/>
    </xf>
    <xf numFmtId="49" fontId="26" fillId="2" borderId="1" xfId="12" applyNumberFormat="1" applyFont="1" applyFill="1" applyBorder="1" applyAlignment="1">
      <alignment horizontal="left" vertical="center" wrapText="1" shrinkToFi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left" vertical="center" wrapText="1"/>
    </xf>
    <xf numFmtId="0" fontId="26" fillId="2" borderId="15" xfId="0" applyFont="1" applyFill="1" applyBorder="1" applyAlignment="1">
      <alignment horizontal="center" vertical="center" wrapText="1"/>
    </xf>
    <xf numFmtId="0" fontId="7" fillId="2" borderId="13" xfId="12" applyFont="1" applyFill="1" applyBorder="1" applyAlignment="1">
      <alignment horizontal="left" vertical="center" wrapText="1"/>
    </xf>
    <xf numFmtId="0" fontId="7" fillId="2" borderId="13" xfId="12" applyFont="1" applyFill="1" applyBorder="1" applyAlignment="1">
      <alignment horizontal="center" vertical="center" wrapText="1"/>
    </xf>
    <xf numFmtId="14" fontId="7" fillId="2" borderId="13" xfId="12" applyNumberFormat="1" applyFont="1" applyFill="1" applyBorder="1" applyAlignment="1">
      <alignment horizontal="center" vertical="center" wrapText="1"/>
    </xf>
    <xf numFmtId="0" fontId="26" fillId="2" borderId="13" xfId="12" applyFont="1" applyFill="1" applyBorder="1" applyAlignment="1">
      <alignment horizontal="center" vertical="center" wrapText="1"/>
    </xf>
    <xf numFmtId="14" fontId="26" fillId="2" borderId="13" xfId="12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11" applyFont="1" applyFill="1" applyBorder="1" applyAlignment="1">
      <alignment vertical="center" wrapText="1"/>
    </xf>
    <xf numFmtId="49" fontId="26" fillId="2" borderId="16" xfId="12" applyNumberFormat="1" applyFont="1" applyFill="1" applyBorder="1" applyAlignment="1">
      <alignment horizontal="center" vertical="center" wrapText="1"/>
    </xf>
    <xf numFmtId="0" fontId="26" fillId="2" borderId="1" xfId="11" applyFont="1" applyFill="1" applyBorder="1" applyAlignment="1">
      <alignment vertical="center" wrapText="1"/>
    </xf>
    <xf numFmtId="49" fontId="26" fillId="2" borderId="6" xfId="11" applyNumberFormat="1" applyFont="1" applyFill="1" applyBorder="1" applyAlignment="1">
      <alignment horizontal="center" vertical="center"/>
    </xf>
    <xf numFmtId="0" fontId="7" fillId="2" borderId="1" xfId="12" applyFont="1" applyFill="1" applyBorder="1" applyAlignment="1">
      <alignment horizontal="left" vertical="center" wrapText="1"/>
    </xf>
    <xf numFmtId="0" fontId="26" fillId="2" borderId="11" xfId="11" applyFont="1" applyFill="1" applyBorder="1" applyAlignment="1">
      <alignment horizontal="center" vertical="center"/>
    </xf>
    <xf numFmtId="0" fontId="26" fillId="2" borderId="17" xfId="12" applyFont="1" applyFill="1" applyBorder="1" applyAlignment="1">
      <alignment horizontal="left" vertical="center" wrapText="1"/>
    </xf>
    <xf numFmtId="0" fontId="26" fillId="2" borderId="17" xfId="12" applyFont="1" applyFill="1" applyBorder="1" applyAlignment="1">
      <alignment horizontal="center" vertical="center" wrapText="1"/>
    </xf>
    <xf numFmtId="14" fontId="26" fillId="2" borderId="17" xfId="12" applyNumberFormat="1" applyFont="1" applyFill="1" applyBorder="1" applyAlignment="1">
      <alignment horizontal="center" vertical="center" wrapText="1"/>
    </xf>
    <xf numFmtId="0" fontId="26" fillId="2" borderId="1" xfId="1" applyFont="1" applyFill="1" applyBorder="1" applyAlignment="1">
      <alignment horizontal="center" vertical="center" wrapText="1"/>
    </xf>
    <xf numFmtId="0" fontId="26" fillId="2" borderId="18" xfId="1" applyFont="1" applyFill="1" applyBorder="1" applyAlignment="1">
      <alignment horizontal="center" vertical="center" wrapText="1"/>
    </xf>
    <xf numFmtId="0" fontId="26" fillId="2" borderId="1" xfId="12" applyFont="1" applyFill="1" applyBorder="1" applyAlignment="1">
      <alignment horizontal="left" vertical="center" wrapText="1"/>
    </xf>
    <xf numFmtId="0" fontId="26" fillId="2" borderId="19" xfId="11" applyFont="1" applyFill="1" applyBorder="1" applyAlignment="1">
      <alignment horizontal="center" vertical="center"/>
    </xf>
    <xf numFmtId="0" fontId="26" fillId="2" borderId="2" xfId="11" applyFont="1" applyFill="1" applyBorder="1" applyAlignment="1">
      <alignment horizontal="left" vertical="center"/>
    </xf>
    <xf numFmtId="0" fontId="26" fillId="2" borderId="10" xfId="1" applyFont="1" applyFill="1" applyBorder="1" applyAlignment="1">
      <alignment horizontal="center" vertical="center" wrapText="1"/>
    </xf>
    <xf numFmtId="0" fontId="26" fillId="2" borderId="15" xfId="1" applyFont="1" applyFill="1" applyBorder="1" applyAlignment="1">
      <alignment horizontal="center" vertical="center" wrapText="1"/>
    </xf>
    <xf numFmtId="0" fontId="26" fillId="2" borderId="20" xfId="1" applyFont="1" applyFill="1" applyBorder="1" applyAlignment="1">
      <alignment horizontal="center" vertical="center" wrapText="1"/>
    </xf>
    <xf numFmtId="0" fontId="26" fillId="2" borderId="1" xfId="1" applyFont="1" applyFill="1" applyBorder="1" applyAlignment="1">
      <alignment horizontal="left" vertical="center" wrapText="1"/>
    </xf>
    <xf numFmtId="0" fontId="26" fillId="2" borderId="12" xfId="11" applyFont="1" applyFill="1" applyBorder="1" applyAlignment="1">
      <alignment horizontal="center" vertical="center"/>
    </xf>
    <xf numFmtId="0" fontId="26" fillId="2" borderId="10" xfId="1" applyFont="1" applyFill="1" applyBorder="1" applyAlignment="1">
      <alignment horizontal="left" vertical="center" wrapText="1"/>
    </xf>
    <xf numFmtId="0" fontId="26" fillId="2" borderId="1" xfId="11" quotePrefix="1" applyFont="1" applyFill="1" applyBorder="1" applyAlignment="1">
      <alignment horizontal="center" vertical="center"/>
    </xf>
    <xf numFmtId="0" fontId="7" fillId="2" borderId="0" xfId="11" applyFont="1" applyFill="1" applyAlignment="1">
      <alignment vertical="center"/>
    </xf>
    <xf numFmtId="49" fontId="7" fillId="2" borderId="6" xfId="12" applyNumberFormat="1" applyFont="1" applyFill="1" applyBorder="1" applyAlignment="1">
      <alignment horizontal="center" vertical="center" wrapText="1"/>
    </xf>
    <xf numFmtId="49" fontId="7" fillId="2" borderId="1" xfId="12" applyNumberFormat="1" applyFont="1" applyFill="1" applyBorder="1" applyAlignment="1">
      <alignment horizontal="right" vertical="center" wrapText="1"/>
    </xf>
    <xf numFmtId="0" fontId="26" fillId="2" borderId="1" xfId="0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49" fontId="26" fillId="2" borderId="6" xfId="12" applyNumberFormat="1" applyFont="1" applyFill="1" applyBorder="1" applyAlignment="1">
      <alignment horizontal="center" vertical="center"/>
    </xf>
    <xf numFmtId="49" fontId="26" fillId="2" borderId="1" xfId="12" applyNumberFormat="1" applyFont="1" applyFill="1" applyBorder="1" applyAlignment="1">
      <alignment horizontal="right" vertical="center"/>
    </xf>
    <xf numFmtId="49" fontId="26" fillId="2" borderId="1" xfId="11" applyNumberFormat="1" applyFont="1" applyFill="1" applyBorder="1" applyAlignment="1">
      <alignment horizontal="right" vertical="center"/>
    </xf>
    <xf numFmtId="49" fontId="7" fillId="2" borderId="6" xfId="12" applyNumberFormat="1" applyFont="1" applyFill="1" applyBorder="1" applyAlignment="1">
      <alignment horizontal="center" vertical="center"/>
    </xf>
    <xf numFmtId="49" fontId="7" fillId="2" borderId="1" xfId="12" applyNumberFormat="1" applyFont="1" applyFill="1" applyBorder="1" applyAlignment="1">
      <alignment horizontal="right" vertical="center"/>
    </xf>
    <xf numFmtId="14" fontId="7" fillId="2" borderId="1" xfId="12" applyNumberFormat="1" applyFont="1" applyFill="1" applyBorder="1" applyAlignment="1">
      <alignment horizontal="center" vertical="center"/>
    </xf>
    <xf numFmtId="0" fontId="7" fillId="2" borderId="2" xfId="11" applyFont="1" applyFill="1" applyBorder="1" applyAlignment="1">
      <alignment vertical="center"/>
    </xf>
    <xf numFmtId="0" fontId="26" fillId="2" borderId="2" xfId="11" applyFont="1" applyFill="1" applyBorder="1" applyAlignment="1">
      <alignment vertical="center"/>
    </xf>
    <xf numFmtId="0" fontId="7" fillId="2" borderId="7" xfId="11" applyFont="1" applyFill="1" applyBorder="1" applyAlignment="1">
      <alignment horizontal="center" vertical="center"/>
    </xf>
    <xf numFmtId="0" fontId="26" fillId="2" borderId="8" xfId="11" applyFont="1" applyFill="1" applyBorder="1" applyAlignment="1">
      <alignment vertical="center"/>
    </xf>
    <xf numFmtId="14" fontId="26" fillId="2" borderId="8" xfId="11" applyNumberFormat="1" applyFont="1" applyFill="1" applyBorder="1" applyAlignment="1">
      <alignment horizontal="center" vertical="center"/>
    </xf>
    <xf numFmtId="0" fontId="26" fillId="2" borderId="8" xfId="11" applyFont="1" applyFill="1" applyBorder="1" applyAlignment="1">
      <alignment horizontal="center" vertical="center"/>
    </xf>
    <xf numFmtId="0" fontId="26" fillId="2" borderId="7" xfId="11" applyFont="1" applyFill="1" applyBorder="1" applyAlignment="1">
      <alignment horizontal="center" vertical="center"/>
    </xf>
    <xf numFmtId="14" fontId="26" fillId="2" borderId="1" xfId="12" applyNumberFormat="1" applyFont="1" applyFill="1" applyBorder="1"/>
    <xf numFmtId="0" fontId="41" fillId="2" borderId="1" xfId="5" applyFont="1" applyFill="1" applyBorder="1" applyAlignment="1">
      <alignment horizontal="center" wrapText="1"/>
    </xf>
    <xf numFmtId="49" fontId="26" fillId="2" borderId="1" xfId="12" applyNumberFormat="1" applyFont="1" applyFill="1" applyBorder="1" applyAlignment="1">
      <alignment horizontal="center" vertical="top" wrapText="1"/>
    </xf>
    <xf numFmtId="49" fontId="26" fillId="2" borderId="1" xfId="12" applyNumberFormat="1" applyFont="1" applyFill="1" applyBorder="1" applyAlignment="1">
      <alignment horizontal="right" vertical="top" wrapText="1"/>
    </xf>
    <xf numFmtId="49" fontId="7" fillId="2" borderId="1" xfId="12" applyNumberFormat="1" applyFont="1" applyFill="1" applyBorder="1" applyAlignment="1">
      <alignment horizontal="center" vertical="center" wrapText="1"/>
    </xf>
    <xf numFmtId="0" fontId="7" fillId="2" borderId="1" xfId="12" applyFont="1" applyFill="1" applyBorder="1"/>
    <xf numFmtId="49" fontId="7" fillId="2" borderId="6" xfId="11" applyNumberFormat="1" applyFont="1" applyFill="1" applyBorder="1" applyAlignment="1">
      <alignment horizontal="center" vertical="center"/>
    </xf>
    <xf numFmtId="49" fontId="7" fillId="2" borderId="1" xfId="11" applyNumberFormat="1" applyFont="1" applyFill="1" applyBorder="1" applyAlignment="1">
      <alignment horizontal="right" vertical="center"/>
    </xf>
    <xf numFmtId="49" fontId="26" fillId="2" borderId="31" xfId="12" applyNumberFormat="1" applyFont="1" applyFill="1" applyBorder="1" applyAlignment="1">
      <alignment horizontal="center" vertical="center" wrapText="1"/>
    </xf>
    <xf numFmtId="49" fontId="7" fillId="2" borderId="28" xfId="12" applyNumberFormat="1" applyFont="1" applyFill="1" applyBorder="1" applyAlignment="1">
      <alignment horizontal="center" vertical="center" wrapText="1"/>
    </xf>
    <xf numFmtId="14" fontId="17" fillId="2" borderId="1" xfId="11" applyNumberFormat="1" applyFont="1" applyFill="1" applyBorder="1" applyAlignment="1">
      <alignment horizontal="center" vertical="center"/>
    </xf>
    <xf numFmtId="49" fontId="27" fillId="2" borderId="1" xfId="12" applyNumberFormat="1" applyFont="1" applyFill="1" applyBorder="1" applyAlignment="1">
      <alignment horizontal="right" vertical="center" wrapText="1"/>
    </xf>
    <xf numFmtId="0" fontId="8" fillId="2" borderId="1" xfId="11" applyFont="1" applyFill="1" applyBorder="1" applyAlignment="1">
      <alignment horizontal="center" vertical="center" wrapText="1"/>
    </xf>
    <xf numFmtId="164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4" fontId="8" fillId="2" borderId="1" xfId="11" applyNumberFormat="1" applyFont="1" applyFill="1" applyBorder="1" applyAlignment="1">
      <alignment horizontal="center" vertical="center"/>
    </xf>
    <xf numFmtId="0" fontId="17" fillId="2" borderId="1" xfId="11" applyFont="1" applyFill="1" applyBorder="1" applyAlignment="1">
      <alignment horizontal="center" vertical="center" wrapText="1"/>
    </xf>
    <xf numFmtId="0" fontId="9" fillId="2" borderId="6" xfId="7" applyFont="1" applyFill="1" applyBorder="1" applyAlignment="1">
      <alignment horizontal="center" vertical="center"/>
    </xf>
    <xf numFmtId="0" fontId="26" fillId="2" borderId="6" xfId="7" applyFont="1" applyFill="1" applyBorder="1" applyAlignment="1">
      <alignment horizontal="center" vertical="center"/>
    </xf>
    <xf numFmtId="0" fontId="26" fillId="2" borderId="1" xfId="11" applyFont="1" applyFill="1" applyBorder="1"/>
    <xf numFmtId="14" fontId="26" fillId="2" borderId="1" xfId="11" quotePrefix="1" applyNumberFormat="1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14" fontId="26" fillId="2" borderId="1" xfId="11" quotePrefix="1" applyNumberFormat="1" applyFont="1" applyFill="1" applyBorder="1" applyAlignment="1">
      <alignment horizontal="center"/>
    </xf>
    <xf numFmtId="0" fontId="30" fillId="2" borderId="6" xfId="7" applyFont="1" applyFill="1" applyBorder="1" applyAlignment="1">
      <alignment horizontal="center" vertical="center"/>
    </xf>
    <xf numFmtId="49" fontId="26" fillId="2" borderId="1" xfId="0" applyNumberFormat="1" applyFont="1" applyFill="1" applyBorder="1" applyAlignment="1">
      <alignment horizontal="center" vertical="center" wrapText="1" shrinkToFit="1"/>
    </xf>
    <xf numFmtId="0" fontId="7" fillId="2" borderId="1" xfId="11" applyFont="1" applyFill="1" applyBorder="1" applyAlignment="1">
      <alignment shrinkToFit="1"/>
    </xf>
    <xf numFmtId="0" fontId="7" fillId="2" borderId="1" xfId="11" applyFont="1" applyFill="1" applyBorder="1" applyAlignment="1">
      <alignment horizontal="center" shrinkToFit="1"/>
    </xf>
    <xf numFmtId="167" fontId="7" fillId="2" borderId="1" xfId="0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 shrinkToFit="1"/>
    </xf>
    <xf numFmtId="49" fontId="7" fillId="2" borderId="1" xfId="0" applyNumberFormat="1" applyFont="1" applyFill="1" applyBorder="1" applyAlignment="1">
      <alignment horizontal="center" vertical="center" shrinkToFit="1"/>
    </xf>
    <xf numFmtId="0" fontId="7" fillId="2" borderId="1" xfId="0" quotePrefix="1" applyFont="1" applyFill="1" applyBorder="1" applyAlignment="1">
      <alignment shrinkToFit="1"/>
    </xf>
    <xf numFmtId="0" fontId="7" fillId="2" borderId="1" xfId="7" applyFont="1" applyFill="1" applyBorder="1" applyAlignment="1">
      <alignment horizontal="center" vertical="center" wrapText="1" shrinkToFit="1"/>
    </xf>
    <xf numFmtId="0" fontId="7" fillId="2" borderId="1" xfId="7" quotePrefix="1" applyFont="1" applyFill="1" applyBorder="1" applyAlignment="1">
      <alignment horizontal="center" vertical="center" wrapText="1" shrinkToFit="1"/>
    </xf>
    <xf numFmtId="0" fontId="26" fillId="2" borderId="1" xfId="11" applyFont="1" applyFill="1" applyBorder="1" applyAlignment="1">
      <alignment shrinkToFit="1"/>
    </xf>
    <xf numFmtId="49" fontId="26" fillId="2" borderId="1" xfId="0" applyNumberFormat="1" applyFont="1" applyFill="1" applyBorder="1" applyAlignment="1">
      <alignment horizontal="center" vertical="center" shrinkToFit="1"/>
    </xf>
    <xf numFmtId="0" fontId="26" fillId="2" borderId="1" xfId="0" applyFont="1" applyFill="1" applyBorder="1" applyAlignment="1">
      <alignment horizontal="center" vertical="center" wrapText="1" shrinkToFit="1"/>
    </xf>
    <xf numFmtId="0" fontId="26" fillId="2" borderId="1" xfId="0" quotePrefix="1" applyFont="1" applyFill="1" applyBorder="1" applyAlignment="1">
      <alignment shrinkToFit="1"/>
    </xf>
    <xf numFmtId="0" fontId="26" fillId="2" borderId="1" xfId="11" applyFont="1" applyFill="1" applyBorder="1" applyAlignment="1">
      <alignment horizontal="center" shrinkToFit="1"/>
    </xf>
    <xf numFmtId="167" fontId="26" fillId="2" borderId="1" xfId="0" applyNumberFormat="1" applyFont="1" applyFill="1" applyBorder="1" applyAlignment="1">
      <alignment horizontal="center" vertical="center" shrinkToFit="1"/>
    </xf>
    <xf numFmtId="0" fontId="26" fillId="2" borderId="1" xfId="6" applyFont="1" applyFill="1" applyBorder="1" applyAlignment="1">
      <alignment horizontal="left" vertical="center" shrinkToFit="1"/>
    </xf>
    <xf numFmtId="0" fontId="7" fillId="2" borderId="1" xfId="6" applyFont="1" applyFill="1" applyBorder="1" applyAlignment="1">
      <alignment horizontal="left" vertical="center" shrinkToFit="1"/>
    </xf>
    <xf numFmtId="49" fontId="7" fillId="2" borderId="1" xfId="0" applyNumberFormat="1" applyFont="1" applyFill="1" applyBorder="1" applyAlignment="1">
      <alignment shrinkToFit="1"/>
    </xf>
    <xf numFmtId="0" fontId="7" fillId="2" borderId="1" xfId="0" quotePrefix="1" applyFont="1" applyFill="1" applyBorder="1" applyAlignment="1">
      <alignment horizontal="center" shrinkToFit="1"/>
    </xf>
    <xf numFmtId="49" fontId="26" fillId="2" borderId="1" xfId="0" applyNumberFormat="1" applyFont="1" applyFill="1" applyBorder="1" applyAlignment="1">
      <alignment shrinkToFit="1"/>
    </xf>
    <xf numFmtId="0" fontId="26" fillId="2" borderId="1" xfId="0" quotePrefix="1" applyFont="1" applyFill="1" applyBorder="1" applyAlignment="1">
      <alignment horizontal="center" shrinkToFit="1"/>
    </xf>
    <xf numFmtId="0" fontId="26" fillId="2" borderId="1" xfId="7" applyFont="1" applyFill="1" applyBorder="1" applyAlignment="1">
      <alignment horizontal="center" vertical="center" wrapText="1" shrinkToFit="1"/>
    </xf>
    <xf numFmtId="0" fontId="26" fillId="2" borderId="1" xfId="7" quotePrefix="1" applyFont="1" applyFill="1" applyBorder="1" applyAlignment="1">
      <alignment horizontal="center" vertical="center" wrapText="1" shrinkToFit="1"/>
    </xf>
    <xf numFmtId="0" fontId="26" fillId="2" borderId="1" xfId="0" applyFont="1" applyFill="1" applyBorder="1" applyAlignment="1">
      <alignment horizontal="center" shrinkToFit="1"/>
    </xf>
    <xf numFmtId="0" fontId="7" fillId="2" borderId="1" xfId="8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vertical="center" shrinkToFit="1"/>
    </xf>
    <xf numFmtId="0" fontId="7" fillId="2" borderId="1" xfId="7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shrinkToFit="1"/>
    </xf>
    <xf numFmtId="0" fontId="26" fillId="2" borderId="1" xfId="8" applyFont="1" applyFill="1" applyBorder="1" applyAlignment="1">
      <alignment horizontal="left" vertical="center" shrinkToFit="1"/>
    </xf>
    <xf numFmtId="0" fontId="26" fillId="2" borderId="1" xfId="7" applyFont="1" applyFill="1" applyBorder="1" applyAlignment="1">
      <alignment horizontal="center" vertical="center" shrinkToFit="1"/>
    </xf>
    <xf numFmtId="0" fontId="26" fillId="2" borderId="1" xfId="0" applyFont="1" applyFill="1" applyBorder="1" applyAlignment="1">
      <alignment shrinkToFit="1"/>
    </xf>
    <xf numFmtId="0" fontId="7" fillId="2" borderId="1" xfId="0" applyFont="1" applyFill="1" applyBorder="1" applyAlignment="1">
      <alignment horizontal="right" vertical="center" wrapText="1"/>
    </xf>
    <xf numFmtId="14" fontId="26" fillId="2" borderId="1" xfId="0" applyNumberFormat="1" applyFont="1" applyFill="1" applyBorder="1" applyAlignment="1">
      <alignment horizontal="right" vertical="center" wrapText="1"/>
    </xf>
    <xf numFmtId="0" fontId="26" fillId="2" borderId="1" xfId="0" applyFont="1" applyFill="1" applyBorder="1" applyAlignment="1">
      <alignment horizontal="right" vertical="center" wrapText="1"/>
    </xf>
    <xf numFmtId="0" fontId="26" fillId="2" borderId="1" xfId="2" applyFont="1" applyFill="1" applyBorder="1" applyAlignment="1">
      <alignment horizontal="left" vertical="center" shrinkToFit="1"/>
    </xf>
    <xf numFmtId="0" fontId="7" fillId="2" borderId="1" xfId="2" applyFont="1" applyFill="1" applyBorder="1" applyAlignment="1">
      <alignment horizontal="left" vertical="center" shrinkToFit="1"/>
    </xf>
    <xf numFmtId="167" fontId="7" fillId="2" borderId="1" xfId="11" applyNumberFormat="1" applyFont="1" applyFill="1" applyBorder="1" applyAlignment="1">
      <alignment horizontal="center" shrinkToFit="1"/>
    </xf>
    <xf numFmtId="49" fontId="7" fillId="2" borderId="1" xfId="11" applyNumberFormat="1" applyFont="1" applyFill="1" applyBorder="1" applyAlignment="1">
      <alignment horizontal="center" shrinkToFit="1"/>
    </xf>
    <xf numFmtId="0" fontId="26" fillId="2" borderId="1" xfId="0" applyFont="1" applyFill="1" applyBorder="1" applyAlignment="1">
      <alignment horizontal="left" vertical="center" shrinkToFit="1"/>
    </xf>
    <xf numFmtId="167" fontId="26" fillId="2" borderId="1" xfId="11" applyNumberFormat="1" applyFont="1" applyFill="1" applyBorder="1" applyAlignment="1">
      <alignment horizontal="center" shrinkToFit="1"/>
    </xf>
    <xf numFmtId="49" fontId="26" fillId="2" borderId="1" xfId="11" applyNumberFormat="1" applyFont="1" applyFill="1" applyBorder="1" applyAlignment="1">
      <alignment horizontal="center" shrinkToFit="1"/>
    </xf>
    <xf numFmtId="0" fontId="26" fillId="2" borderId="1" xfId="11" applyFont="1" applyFill="1" applyBorder="1" applyAlignment="1">
      <alignment horizontal="left" vertical="center" shrinkToFit="1"/>
    </xf>
    <xf numFmtId="0" fontId="7" fillId="2" borderId="1" xfId="11" applyFont="1" applyFill="1" applyBorder="1" applyAlignment="1">
      <alignment horizontal="left" vertical="center" shrinkToFit="1"/>
    </xf>
    <xf numFmtId="0" fontId="7" fillId="2" borderId="1" xfId="15" applyFont="1" applyFill="1" applyBorder="1" applyAlignment="1">
      <alignment horizontal="center" vertical="center" wrapText="1"/>
    </xf>
    <xf numFmtId="0" fontId="7" fillId="2" borderId="1" xfId="15" quotePrefix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vertical="center" shrinkToFit="1"/>
    </xf>
    <xf numFmtId="167" fontId="26" fillId="2" borderId="1" xfId="0" applyNumberFormat="1" applyFont="1" applyFill="1" applyBorder="1" applyAlignment="1">
      <alignment vertical="center" shrinkToFit="1"/>
    </xf>
    <xf numFmtId="0" fontId="7" fillId="2" borderId="1" xfId="4" applyFont="1" applyFill="1" applyBorder="1" applyAlignment="1">
      <alignment horizontal="left" shrinkToFit="1"/>
    </xf>
    <xf numFmtId="0" fontId="26" fillId="2" borderId="1" xfId="4" applyFont="1" applyFill="1" applyBorder="1" applyAlignment="1">
      <alignment horizontal="left" shrinkToFit="1"/>
    </xf>
    <xf numFmtId="0" fontId="7" fillId="2" borderId="1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center" shrinkToFit="1"/>
    </xf>
    <xf numFmtId="167" fontId="7" fillId="2" borderId="1" xfId="11" quotePrefix="1" applyNumberFormat="1" applyFont="1" applyFill="1" applyBorder="1" applyAlignment="1">
      <alignment horizontal="center" vertical="center" shrinkToFit="1"/>
    </xf>
    <xf numFmtId="0" fontId="7" fillId="2" borderId="1" xfId="11" applyFont="1" applyFill="1" applyBorder="1" applyAlignment="1">
      <alignment horizontal="center" vertical="center" wrapText="1" shrinkToFit="1"/>
    </xf>
    <xf numFmtId="167" fontId="26" fillId="2" borderId="1" xfId="11" applyNumberFormat="1" applyFont="1" applyFill="1" applyBorder="1" applyAlignment="1">
      <alignment horizontal="center" vertical="center" shrinkToFit="1"/>
    </xf>
    <xf numFmtId="0" fontId="26" fillId="2" borderId="1" xfId="11" applyFont="1" applyFill="1" applyBorder="1" applyAlignment="1">
      <alignment horizontal="center" vertical="center" wrapText="1" shrinkToFit="1"/>
    </xf>
    <xf numFmtId="49" fontId="26" fillId="2" borderId="1" xfId="11" applyNumberFormat="1" applyFont="1" applyFill="1" applyBorder="1" applyAlignment="1">
      <alignment horizontal="center" vertical="center" shrinkToFit="1"/>
    </xf>
    <xf numFmtId="0" fontId="26" fillId="2" borderId="1" xfId="15" applyFont="1" applyFill="1" applyBorder="1" applyAlignment="1">
      <alignment horizontal="center" vertical="center" wrapText="1"/>
    </xf>
    <xf numFmtId="0" fontId="26" fillId="2" borderId="1" xfId="7" applyFont="1" applyFill="1" applyBorder="1" applyAlignment="1">
      <alignment vertical="center"/>
    </xf>
    <xf numFmtId="0" fontId="26" fillId="2" borderId="1" xfId="11" applyFont="1" applyFill="1" applyBorder="1" applyAlignment="1">
      <alignment vertical="center" shrinkToFit="1"/>
    </xf>
    <xf numFmtId="167" fontId="26" fillId="2" borderId="1" xfId="0" quotePrefix="1" applyNumberFormat="1" applyFont="1" applyFill="1" applyBorder="1" applyAlignment="1">
      <alignment horizontal="center" vertical="center" shrinkToFit="1"/>
    </xf>
    <xf numFmtId="49" fontId="26" fillId="2" borderId="1" xfId="0" quotePrefix="1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vertical="center" wrapText="1"/>
    </xf>
    <xf numFmtId="0" fontId="7" fillId="2" borderId="1" xfId="15" applyFont="1" applyFill="1" applyBorder="1" applyAlignment="1">
      <alignment horizontal="center" vertical="center"/>
    </xf>
    <xf numFmtId="0" fontId="7" fillId="2" borderId="1" xfId="15" quotePrefix="1" applyFont="1" applyFill="1" applyBorder="1" applyAlignment="1">
      <alignment horizontal="center" vertical="center"/>
    </xf>
    <xf numFmtId="167" fontId="7" fillId="2" borderId="1" xfId="11" quotePrefix="1" applyNumberFormat="1" applyFont="1" applyFill="1" applyBorder="1" applyAlignment="1">
      <alignment horizontal="center" vertical="top" shrinkToFit="1"/>
    </xf>
    <xf numFmtId="49" fontId="7" fillId="2" borderId="1" xfId="11" quotePrefix="1" applyNumberFormat="1" applyFont="1" applyFill="1" applyBorder="1" applyAlignment="1">
      <alignment horizontal="center" vertical="top" shrinkToFit="1"/>
    </xf>
    <xf numFmtId="167" fontId="26" fillId="2" borderId="1" xfId="11" quotePrefix="1" applyNumberFormat="1" applyFont="1" applyFill="1" applyBorder="1" applyAlignment="1">
      <alignment horizontal="center" vertical="top" shrinkToFit="1"/>
    </xf>
    <xf numFmtId="49" fontId="26" fillId="2" borderId="1" xfId="11" quotePrefix="1" applyNumberFormat="1" applyFont="1" applyFill="1" applyBorder="1" applyAlignment="1">
      <alignment horizontal="center" vertical="top" shrinkToFit="1"/>
    </xf>
    <xf numFmtId="167" fontId="7" fillId="2" borderId="1" xfId="0" quotePrefix="1" applyNumberFormat="1" applyFont="1" applyFill="1" applyBorder="1" applyAlignment="1">
      <alignment horizontal="center" vertical="center" shrinkToFit="1"/>
    </xf>
    <xf numFmtId="0" fontId="7" fillId="2" borderId="1" xfId="0" quotePrefix="1" applyFont="1" applyFill="1" applyBorder="1" applyAlignment="1">
      <alignment horizontal="center" vertical="center" shrinkToFit="1"/>
    </xf>
    <xf numFmtId="49" fontId="7" fillId="2" borderId="1" xfId="0" quotePrefix="1" applyNumberFormat="1" applyFont="1" applyFill="1" applyBorder="1" applyAlignment="1">
      <alignment horizontal="center" vertical="center" shrinkToFit="1"/>
    </xf>
    <xf numFmtId="167" fontId="26" fillId="2" borderId="1" xfId="11" quotePrefix="1" applyNumberFormat="1" applyFont="1" applyFill="1" applyBorder="1" applyAlignment="1">
      <alignment vertical="center" shrinkToFit="1"/>
    </xf>
    <xf numFmtId="49" fontId="26" fillId="2" borderId="1" xfId="11" quotePrefix="1" applyNumberFormat="1" applyFont="1" applyFill="1" applyBorder="1" applyAlignment="1">
      <alignment horizontal="center" vertical="center" shrinkToFit="1"/>
    </xf>
    <xf numFmtId="49" fontId="26" fillId="2" borderId="1" xfId="11" quotePrefix="1" applyNumberFormat="1" applyFont="1" applyFill="1" applyBorder="1" applyAlignment="1">
      <alignment vertical="center" shrinkToFit="1"/>
    </xf>
    <xf numFmtId="49" fontId="26" fillId="2" borderId="28" xfId="0" applyNumberFormat="1" applyFont="1" applyFill="1" applyBorder="1" applyAlignment="1">
      <alignment horizontal="center" vertical="center" wrapText="1"/>
    </xf>
    <xf numFmtId="49" fontId="26" fillId="2" borderId="0" xfId="0" applyNumberFormat="1" applyFont="1" applyFill="1" applyAlignment="1">
      <alignment horizontal="center" vertical="center" wrapText="1"/>
    </xf>
    <xf numFmtId="14" fontId="2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6" fillId="2" borderId="1" xfId="7" applyNumberFormat="1" applyFont="1" applyFill="1" applyBorder="1" applyAlignment="1">
      <alignment horizontal="center"/>
    </xf>
    <xf numFmtId="49" fontId="26" fillId="2" borderId="1" xfId="0" applyNumberFormat="1" applyFont="1" applyFill="1" applyBorder="1" applyAlignment="1">
      <alignment horizontal="right" wrapText="1"/>
    </xf>
    <xf numFmtId="0" fontId="26" fillId="2" borderId="1" xfId="0" applyFont="1" applyFill="1" applyBorder="1" applyAlignment="1">
      <alignment wrapText="1"/>
    </xf>
    <xf numFmtId="49" fontId="26" fillId="2" borderId="1" xfId="0" applyNumberFormat="1" applyFont="1" applyFill="1" applyBorder="1" applyAlignment="1">
      <alignment horizontal="center" wrapText="1"/>
    </xf>
    <xf numFmtId="164" fontId="34" fillId="2" borderId="0" xfId="0" applyNumberFormat="1" applyFont="1" applyFill="1" applyAlignment="1">
      <alignment vertical="center"/>
    </xf>
    <xf numFmtId="0" fontId="34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34" fillId="2" borderId="0" xfId="0" applyFont="1" applyFill="1" applyAlignment="1">
      <alignment vertical="center"/>
    </xf>
    <xf numFmtId="0" fontId="26" fillId="2" borderId="1" xfId="7" applyFont="1" applyFill="1" applyBorder="1" applyAlignment="1">
      <alignment horizontal="left" vertical="center"/>
    </xf>
    <xf numFmtId="14" fontId="26" fillId="2" borderId="1" xfId="7" applyNumberFormat="1" applyFont="1" applyFill="1" applyBorder="1" applyAlignment="1">
      <alignment horizontal="center" vertical="center"/>
    </xf>
    <xf numFmtId="0" fontId="26" fillId="2" borderId="1" xfId="11" applyFont="1" applyFill="1" applyBorder="1" applyAlignment="1">
      <alignment horizontal="left"/>
    </xf>
    <xf numFmtId="0" fontId="30" fillId="2" borderId="1" xfId="7" applyFont="1" applyFill="1" applyBorder="1" applyAlignment="1">
      <alignment horizontal="center" vertical="center"/>
    </xf>
    <xf numFmtId="0" fontId="26" fillId="2" borderId="0" xfId="0" applyFont="1" applyFill="1" applyAlignment="1">
      <alignment wrapText="1"/>
    </xf>
    <xf numFmtId="49" fontId="26" fillId="2" borderId="0" xfId="0" applyNumberFormat="1" applyFont="1" applyFill="1" applyAlignment="1">
      <alignment horizontal="right" wrapText="1"/>
    </xf>
    <xf numFmtId="0" fontId="26" fillId="2" borderId="1" xfId="0" applyFont="1" applyFill="1" applyBorder="1" applyAlignment="1">
      <alignment horizontal="left"/>
    </xf>
    <xf numFmtId="49" fontId="51" fillId="2" borderId="0" xfId="0" applyNumberFormat="1" applyFont="1" applyFill="1" applyAlignment="1">
      <alignment horizontal="right" wrapText="1"/>
    </xf>
    <xf numFmtId="49" fontId="51" fillId="2" borderId="0" xfId="0" applyNumberFormat="1" applyFont="1" applyFill="1" applyAlignment="1">
      <alignment horizontal="center" wrapText="1"/>
    </xf>
    <xf numFmtId="0" fontId="51" fillId="2" borderId="0" xfId="5" applyFont="1" applyFill="1" applyAlignment="1">
      <alignment horizontal="center" wrapText="1"/>
    </xf>
    <xf numFmtId="49" fontId="26" fillId="2" borderId="1" xfId="7" applyNumberFormat="1" applyFont="1" applyFill="1" applyBorder="1" applyAlignment="1">
      <alignment horizontal="center" vertical="center"/>
    </xf>
    <xf numFmtId="0" fontId="26" fillId="2" borderId="1" xfId="12" applyFont="1" applyFill="1" applyBorder="1" applyAlignment="1">
      <alignment horizontal="center"/>
    </xf>
    <xf numFmtId="0" fontId="31" fillId="2" borderId="0" xfId="0" applyFont="1" applyFill="1"/>
    <xf numFmtId="0" fontId="14" fillId="2" borderId="0" xfId="12" applyFont="1" applyFill="1"/>
    <xf numFmtId="0" fontId="26" fillId="2" borderId="7" xfId="12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left" vertical="top" shrinkToFit="1"/>
    </xf>
    <xf numFmtId="167" fontId="26" fillId="2" borderId="1" xfId="0" applyNumberFormat="1" applyFont="1" applyFill="1" applyBorder="1" applyAlignment="1">
      <alignment horizontal="center" vertical="top" shrinkToFit="1"/>
    </xf>
    <xf numFmtId="49" fontId="26" fillId="2" borderId="1" xfId="0" applyNumberFormat="1" applyFont="1" applyFill="1" applyBorder="1" applyAlignment="1">
      <alignment horizontal="center" vertical="top" shrinkToFit="1"/>
    </xf>
    <xf numFmtId="49" fontId="26" fillId="2" borderId="1" xfId="0" quotePrefix="1" applyNumberFormat="1" applyFont="1" applyFill="1" applyBorder="1" applyAlignment="1">
      <alignment horizontal="center" vertical="top" shrinkToFit="1"/>
    </xf>
    <xf numFmtId="0" fontId="26" fillId="2" borderId="1" xfId="7" applyFont="1" applyFill="1" applyBorder="1" applyAlignment="1">
      <alignment horizontal="left"/>
    </xf>
    <xf numFmtId="14" fontId="26" fillId="2" borderId="1" xfId="7" applyNumberFormat="1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vertical="center"/>
    </xf>
    <xf numFmtId="0" fontId="31" fillId="2" borderId="0" xfId="7" applyFont="1" applyFill="1" applyAlignment="1">
      <alignment horizontal="center" vertical="center"/>
    </xf>
    <xf numFmtId="164" fontId="31" fillId="2" borderId="0" xfId="0" applyNumberFormat="1" applyFont="1" applyFill="1" applyAlignment="1">
      <alignment vertical="center"/>
    </xf>
    <xf numFmtId="0" fontId="31" fillId="2" borderId="0" xfId="0" applyFont="1" applyFill="1" applyAlignment="1">
      <alignment vertical="center"/>
    </xf>
    <xf numFmtId="0" fontId="33" fillId="2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49" fontId="17" fillId="0" borderId="0" xfId="0" applyNumberFormat="1" applyFont="1" applyAlignment="1">
      <alignment horizontal="left" vertical="center"/>
    </xf>
    <xf numFmtId="0" fontId="17" fillId="2" borderId="1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9" fontId="16" fillId="0" borderId="5" xfId="0" applyNumberFormat="1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14" fontId="17" fillId="0" borderId="1" xfId="0" applyNumberFormat="1" applyFont="1" applyBorder="1" applyAlignment="1">
      <alignment horizontal="center" vertical="center" wrapText="1"/>
    </xf>
  </cellXfs>
  <cellStyles count="17">
    <cellStyle name="Normal" xfId="0" builtinId="0"/>
    <cellStyle name="Normal 10" xfId="1" xr:uid="{00000000-0005-0000-0000-000002000000}"/>
    <cellStyle name="Normal 11" xfId="2" xr:uid="{00000000-0005-0000-0000-000003000000}"/>
    <cellStyle name="Normal 13" xfId="3" xr:uid="{00000000-0005-0000-0000-000004000000}"/>
    <cellStyle name="Normal 16" xfId="4" xr:uid="{00000000-0005-0000-0000-000005000000}"/>
    <cellStyle name="Normal 2" xfId="5" xr:uid="{00000000-0005-0000-0000-000006000000}"/>
    <cellStyle name="Normal 2 2" xfId="15" xr:uid="{FFD2BB15-F554-490B-9566-29C93FCF1CFF}"/>
    <cellStyle name="Normal 2 2 34" xfId="13" xr:uid="{00000000-0005-0000-0000-000007000000}"/>
    <cellStyle name="Normal 3" xfId="12" xr:uid="{00000000-0005-0000-0000-000008000000}"/>
    <cellStyle name="Normal 4" xfId="6" xr:uid="{00000000-0005-0000-0000-000009000000}"/>
    <cellStyle name="Normal 5" xfId="7" xr:uid="{00000000-0005-0000-0000-00000A000000}"/>
    <cellStyle name="Normal 5 20" xfId="14" xr:uid="{00000000-0005-0000-0000-00000B000000}"/>
    <cellStyle name="Normal 6" xfId="8" xr:uid="{00000000-0005-0000-0000-00000C000000}"/>
    <cellStyle name="Normal 7" xfId="9" xr:uid="{00000000-0005-0000-0000-00000D000000}"/>
    <cellStyle name="Normal 8" xfId="16" xr:uid="{FB2281EC-D326-4540-BDEA-8526486F879D}"/>
    <cellStyle name="Normal 9" xfId="10" xr:uid="{00000000-0005-0000-0000-00000E000000}"/>
    <cellStyle name="Normal_Phu luc 8 bao cao ket qua" xfId="11" xr:uid="{00000000-0005-0000-0000-000010000000}"/>
  </cellStyles>
  <dxfs count="159"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0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0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0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0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0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sheetMetadata" Target="metadata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cuments\Zalo%20Received%20Files\Cao%20Th&#7883;nh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X&#195;%20M&#7898;I%201.7.2025\N&#258;M%202025%20M&#7898;I\GI&#7842;M%20NGH&#200;O%202025\T&#7892;NG%20H&#7906;P\2%20l&#7897;c%20th&#7883;nh\L&#7897;c%20Th&#224;nh,%20L&#7897;c%20Ph&#225;t,%20C&#242;%20Ch&#232;.xlsx" TargetMode="External"/><Relationship Id="rId1" Type="http://schemas.openxmlformats.org/officeDocument/2006/relationships/externalLinkPath" Target="file:///D:\X&#195;%20M&#7898;I%201.7.2025\N&#258;M%202025%20M&#7898;I\GI&#7842;M%20NGH&#200;O%202025\T&#7892;NG%20H&#7906;P\2%20l&#7897;c%20th&#7883;nh\L&#7897;c%20Th&#224;nh,%20L&#7897;c%20Ph&#225;t,%20C&#242;%20Ch&#232;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X&#195;%20M&#7898;I%201.7.2025\N&#258;M%202025%20M&#7898;I\GI&#7842;M%20NGH&#200;O%202025\T&#7892;NG%20H&#7906;P\5%20ng&#7885;c%20li&#234;n\Th&#244;n%205.xlsx" TargetMode="External"/><Relationship Id="rId1" Type="http://schemas.openxmlformats.org/officeDocument/2006/relationships/externalLinkPath" Target="file:///D:\X&#195;%20M&#7898;I%201.7.2025\N&#258;M%202025%20M&#7898;I\GI&#7842;M%20NGH&#200;O%202025\T&#7892;NG%20H&#7906;P\5%20ng&#7885;c%20li&#234;n\Th&#244;n%205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X&#195;%20M&#7898;I%201.7.2025\N&#258;M%202025%20M&#7898;I\GI&#7842;M%20NGH&#200;O%202025\T&#7892;NG%20H&#7906;P\5%20ng&#7885;c%20li&#234;n\Th&#244;n%206.xlsx" TargetMode="External"/><Relationship Id="rId1" Type="http://schemas.openxmlformats.org/officeDocument/2006/relationships/externalLinkPath" Target="file:///D:\X&#195;%20M&#7898;I%201.7.2025\N&#258;M%202025%20M&#7898;I\GI&#7842;M%20NGH&#200;O%202025\T&#7892;NG%20H&#7906;P\5%20ng&#7885;c%20li&#234;n\Th&#244;n%206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H\Dropbox\T&#224;i%20li&#7879;u\NGH&#200;O\Ngh&#232;o%202023\R&#224;%20so&#225;t%20HN,%20HCN%202023\BC%20ch&#237;nh%20th&#7913;c\BI&#7874;U%20T&#7892;NG%20H&#7906;P%20V&#192;%20DANH%20S&#193;CH%20X&#195;%20V&#194;N%20AM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X&#195;%20M&#7898;I%201.7.2025\N&#258;M%202025%20M&#7898;I\GI&#7842;M%20NGH&#200;O%202025\T&#7892;NG%20H&#7906;P\1%20cao%20th&#7883;nh\Cao%20Th&#7883;nh%2014.11%20lang%20bua%20thon%20z%20cao%20khanh.xlsx" TargetMode="External"/><Relationship Id="rId1" Type="http://schemas.openxmlformats.org/officeDocument/2006/relationships/externalLinkPath" Target="file:///D:\X&#195;%20M&#7898;I%201.7.2025\N&#258;M%202025%20M&#7898;I\GI&#7842;M%20NGH&#200;O%202025\T&#7892;NG%20H&#7906;P\1%20cao%20th&#7883;nh\Cao%20Th&#7883;nh%2014.11%20lang%20bua%20thon%20z%20cao%20khanh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X&#195;%20M&#7898;I%201.7.2025\N&#258;M%202025%20M&#7898;I\GI&#7842;M%20NGH&#200;O%202025\T&#7892;NG%20H&#7906;P\2%20l&#7897;c%20th&#7883;nh\h&#233;p%20ng&#227;%20h&#243;n%20l&#7897;c%20ti&#7871;n.xlsx" TargetMode="External"/><Relationship Id="rId1" Type="http://schemas.openxmlformats.org/officeDocument/2006/relationships/externalLinkPath" Target="file:///D:\X&#195;%20M&#7898;I%201.7.2025\N&#258;M%202025%20M&#7898;I\GI&#7842;M%20NGH&#200;O%202025\T&#7892;NG%20H&#7906;P\2%20l&#7897;c%20th&#7883;nh\h&#233;p%20ng&#227;%20h&#243;n%20l&#7897;c%20ti&#7871;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G&#7884;C%20LI&#202;N%202025\13%20GI&#7842;M%20NGH&#200;O\3%20ng&#7885;c%20trung\Ng&#7885;c%20Trung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X&#195;%20M&#7898;I%201.7.2025\N&#258;M%202025%20M&#7898;I\GI&#7842;M%20NGH&#200;O%202025\T&#7892;NG%20H&#7906;P\3%20ng&#7885;c%20trung\minh%20xu&#226;n%20xu&#226;n%20minh%20minh%20l&#226;m.xlsx" TargetMode="External"/><Relationship Id="rId1" Type="http://schemas.openxmlformats.org/officeDocument/2006/relationships/externalLinkPath" Target="file:///D:\X&#195;%20M&#7898;I%201.7.2025\N&#258;M%202025%20M&#7898;I\GI&#7842;M%20NGH&#200;O%202025\T&#7892;NG%20H&#7906;P\3%20ng&#7885;c%20trung\minh%20xu&#226;n%20xu&#226;n%20minh%20minh%20l&#226;m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X&#195;%20M&#7898;I%201.7.2025\N&#258;M%202025%20M&#7898;I\UBND\GI&#7842;M%20NGH&#200;O\H&#7896;%20NGH&#200;O\Ng&#7885;c%20Trung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X&#195;%20M&#7898;I%201.7.2025\N&#258;M%202025%20M&#7898;I\GI&#7842;M%20NGH&#200;O%202025\D&#7918;%20LI&#7878;U%20NGH&#200;O\Ng&#7885;c%20Trung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X&#195;%20M&#7898;I%201.7.2025\N&#258;M%202025%20M&#7898;I\GI&#7842;M%20NGH&#200;O%202025\T&#7892;NG%20H&#7906;P\5%20ng&#7885;c%20li&#234;n\DS%20NGH&#200;O%20TH&#212;N%201,2,3.xlsx" TargetMode="External"/><Relationship Id="rId1" Type="http://schemas.openxmlformats.org/officeDocument/2006/relationships/externalLinkPath" Target="file:///D:\X&#195;%20M&#7898;I%201.7.2025\N&#258;M%202025%20M&#7898;I\GI&#7842;M%20NGH&#200;O%202025\T&#7892;NG%20H&#7906;P\5%20ng&#7885;c%20li&#234;n\DS%20NGH&#200;O%20TH&#212;N%201,2,3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X&#195;%20M&#7898;I%201.7.2025\N&#258;M%202025%20M&#7898;I\GI&#7842;M%20NGH&#200;O%202025\T&#7892;NG%20H&#7906;P\5%20ng&#7885;c%20li&#234;n\DS%20H&#7897;%20ngh&#232;o%20Th&#244;n%207,8,9,10.xlsx" TargetMode="External"/><Relationship Id="rId1" Type="http://schemas.openxmlformats.org/officeDocument/2006/relationships/externalLinkPath" Target="file:///D:\X&#195;%20M&#7898;I%201.7.2025\N&#258;M%202025%20M&#7898;I\GI&#7842;M%20NGH&#200;O%202025\T&#7892;NG%20H&#7906;P\5%20ng&#7885;c%20li&#234;n\DS%20H&#7897;%20ngh&#232;o%20Th&#244;n%207,8,9,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0"/>
      <sheetName val="xã cao thịnh (2)"/>
      <sheetName val="DS TN"/>
      <sheetName val="DS TCN"/>
      <sheetName val="DS HN"/>
      <sheetName val="DS HCN"/>
      <sheetName val="Biểu 7.1"/>
      <sheetName val="7.2"/>
      <sheetName val="7.3"/>
      <sheetName val="Biểu 7.4"/>
      <sheetName val="Biểu 7.5"/>
      <sheetName val="Biểu 7.6"/>
      <sheetName val="Biểu 7.7"/>
      <sheetName val="Biểu 7.8"/>
      <sheetName val="Biểu 7.9"/>
    </sheetNames>
    <sheetDataSet>
      <sheetData sheetId="0">
        <row r="23">
          <cell r="C23" t="str">
            <v>Trịnh Quốc Huy</v>
          </cell>
        </row>
      </sheetData>
      <sheetData sheetId="1"/>
      <sheetData sheetId="2"/>
      <sheetData sheetId="3">
        <row r="13">
          <cell r="C13" t="str">
            <v>Phạm Thị Dung</v>
          </cell>
        </row>
      </sheetData>
      <sheetData sheetId="4">
        <row r="52">
          <cell r="C52" t="str">
            <v>Đoàn Thị Lộc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S HN"/>
      <sheetName val="DS HCN"/>
      <sheetName val="DS TN"/>
      <sheetName val="DS TCN"/>
      <sheetName val="Biểu 7.1"/>
      <sheetName val="7.2"/>
      <sheetName val="7.3"/>
      <sheetName val="Biểu 7.4"/>
      <sheetName val="Biểu 7.5"/>
      <sheetName val="Biểu 7.6"/>
      <sheetName val="Biểu 7.7"/>
      <sheetName val="Biểu 7.8"/>
      <sheetName val="Biểu 7.9"/>
      <sheetName val="Biểu 7.10"/>
      <sheetName val="Biểu 7.11"/>
    </sheetNames>
    <sheetDataSet>
      <sheetData sheetId="0"/>
      <sheetData sheetId="1">
        <row r="88">
          <cell r="B88">
            <v>1</v>
          </cell>
        </row>
        <row r="118">
          <cell r="B118">
            <v>1</v>
          </cell>
        </row>
        <row r="119">
          <cell r="B119">
            <v>2</v>
          </cell>
        </row>
        <row r="120">
          <cell r="B120">
            <v>3</v>
          </cell>
        </row>
        <row r="121">
          <cell r="B121">
            <v>4</v>
          </cell>
        </row>
        <row r="123">
          <cell r="B123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S HN"/>
      <sheetName val="DS HCN"/>
      <sheetName val="DS TN"/>
      <sheetName val="DS TCN"/>
      <sheetName val="Biểu 7.1"/>
      <sheetName val="7.2"/>
      <sheetName val="7.3"/>
      <sheetName val="Biểu 7.4"/>
      <sheetName val="Biểu 7.5"/>
      <sheetName val="Biểu 7.6"/>
      <sheetName val="Biểu 7.7"/>
      <sheetName val="Biểu 7.8"/>
      <sheetName val="Biểu 7.9"/>
      <sheetName val="Biểu 7.10"/>
      <sheetName val="Biểu 7.11"/>
      <sheetName val="B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S HN"/>
      <sheetName val="DS HCN"/>
      <sheetName val="DS TN"/>
      <sheetName val="DS TCN"/>
      <sheetName val="Biểu 7.1"/>
      <sheetName val="7.2"/>
      <sheetName val="7.3"/>
      <sheetName val="Biểu 7.4"/>
      <sheetName val="Biểu 7.5"/>
      <sheetName val="Biểu 7.6"/>
      <sheetName val="Biểu 7.7"/>
      <sheetName val="Biểu 7.8"/>
      <sheetName val="Biểu 7.9"/>
      <sheetName val="Biểu 7.10"/>
      <sheetName val="Biểu 7.11"/>
      <sheetName val="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S HN"/>
      <sheetName val="DS HCN"/>
      <sheetName val="DS TN"/>
      <sheetName val="DS TCN"/>
      <sheetName val="Biểu 7.1"/>
      <sheetName val="7.2"/>
      <sheetName val="7.3"/>
      <sheetName val="Biểu 7.4"/>
      <sheetName val="Biểu 7.5"/>
      <sheetName val="Biểu 7.6"/>
      <sheetName val="Biểu 7.7"/>
      <sheetName val="Biểu 7.8"/>
      <sheetName val="Biểu 7.9"/>
      <sheetName val="Biểu 7.10"/>
      <sheetName val="Biểu 7.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S HN"/>
      <sheetName val="DS HCN"/>
      <sheetName val="DS TN"/>
      <sheetName val="DS TCN"/>
      <sheetName val="Biểu 7.1"/>
      <sheetName val="7.2"/>
      <sheetName val="7.3"/>
      <sheetName val="Biểu 7.4"/>
      <sheetName val="Biểu 7.5"/>
      <sheetName val="Biểu 7.6"/>
      <sheetName val="Biểu 7.7"/>
      <sheetName val="Biểu 7.8"/>
      <sheetName val="Biểu 7.9"/>
      <sheetName val="Biểu 7.10"/>
      <sheetName val="Biểu 7.1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S HN"/>
      <sheetName val="DS HCN"/>
      <sheetName val="DS TN"/>
      <sheetName val="DS TCN"/>
      <sheetName val="Biểu 7.1"/>
      <sheetName val="7.2"/>
      <sheetName val="7.3"/>
      <sheetName val="Biểu 7.4"/>
      <sheetName val="Biểu 7.5"/>
      <sheetName val="Biểu 7.6"/>
      <sheetName val="Biểu 7.7"/>
      <sheetName val="Biểu 7.8"/>
      <sheetName val="Biểu 7.9"/>
      <sheetName val="Biểu 7.10"/>
      <sheetName val="Biểu 7.11"/>
    </sheetNames>
    <sheetDataSet>
      <sheetData sheetId="0">
        <row r="11">
          <cell r="AO11">
            <v>1</v>
          </cell>
          <cell r="AP11" t="str">
            <v>Kinh</v>
          </cell>
          <cell r="AQ11">
            <v>31</v>
          </cell>
          <cell r="AR11" t="str">
            <v>Tà Ôi</v>
          </cell>
        </row>
        <row r="12">
          <cell r="AO12">
            <v>2</v>
          </cell>
          <cell r="AP12" t="str">
            <v>Tày</v>
          </cell>
          <cell r="AQ12">
            <v>32</v>
          </cell>
          <cell r="AR12" t="str">
            <v>Chơ Ro</v>
          </cell>
        </row>
        <row r="13">
          <cell r="AO13">
            <v>3</v>
          </cell>
          <cell r="AP13" t="str">
            <v>Thái</v>
          </cell>
          <cell r="AQ13">
            <v>33</v>
          </cell>
          <cell r="AR13" t="str">
            <v>Kháng</v>
          </cell>
        </row>
        <row r="14">
          <cell r="AO14">
            <v>4</v>
          </cell>
          <cell r="AP14" t="str">
            <v>Hoa</v>
          </cell>
          <cell r="AQ14">
            <v>34</v>
          </cell>
          <cell r="AR14" t="str">
            <v>Xinh Mun</v>
          </cell>
        </row>
        <row r="15">
          <cell r="AO15">
            <v>5</v>
          </cell>
          <cell r="AP15" t="str">
            <v>Khmer</v>
          </cell>
          <cell r="AQ15">
            <v>35</v>
          </cell>
          <cell r="AR15" t="str">
            <v>Hà Nhì</v>
          </cell>
        </row>
        <row r="16">
          <cell r="AO16">
            <v>6</v>
          </cell>
          <cell r="AP16" t="str">
            <v>Mường</v>
          </cell>
          <cell r="AQ16">
            <v>36</v>
          </cell>
          <cell r="AR16" t="str">
            <v>Chu Ru</v>
          </cell>
        </row>
        <row r="17">
          <cell r="AO17">
            <v>7</v>
          </cell>
          <cell r="AP17" t="str">
            <v>Nùng</v>
          </cell>
          <cell r="AQ17">
            <v>37</v>
          </cell>
          <cell r="AR17" t="str">
            <v>Lào</v>
          </cell>
        </row>
        <row r="18">
          <cell r="AO18">
            <v>8</v>
          </cell>
          <cell r="AP18" t="str">
            <v>Mông</v>
          </cell>
          <cell r="AQ18">
            <v>38</v>
          </cell>
          <cell r="AR18" t="str">
            <v>La Chí</v>
          </cell>
        </row>
        <row r="19">
          <cell r="AO19">
            <v>9</v>
          </cell>
          <cell r="AP19" t="str">
            <v>Dao</v>
          </cell>
          <cell r="AQ19">
            <v>39</v>
          </cell>
          <cell r="AR19" t="str">
            <v>La Ha</v>
          </cell>
        </row>
        <row r="20">
          <cell r="AO20">
            <v>10</v>
          </cell>
          <cell r="AP20" t="str">
            <v>Gia Rai</v>
          </cell>
          <cell r="AQ20">
            <v>40</v>
          </cell>
          <cell r="AR20" t="str">
            <v>Phù Lá</v>
          </cell>
        </row>
        <row r="21">
          <cell r="AO21">
            <v>11</v>
          </cell>
          <cell r="AP21" t="str">
            <v>Ngái</v>
          </cell>
          <cell r="AQ21">
            <v>41</v>
          </cell>
          <cell r="AR21" t="str">
            <v>La Hủ</v>
          </cell>
        </row>
        <row r="22">
          <cell r="AO22">
            <v>12</v>
          </cell>
          <cell r="AP22" t="str">
            <v>Ê Đê</v>
          </cell>
          <cell r="AQ22">
            <v>42</v>
          </cell>
          <cell r="AR22" t="str">
            <v>Lự</v>
          </cell>
        </row>
        <row r="23">
          <cell r="AO23">
            <v>13</v>
          </cell>
          <cell r="AP23" t="str">
            <v>Ba Na</v>
          </cell>
          <cell r="AQ23">
            <v>43</v>
          </cell>
          <cell r="AR23" t="str">
            <v>Lô Lô</v>
          </cell>
        </row>
        <row r="24">
          <cell r="AO24">
            <v>14</v>
          </cell>
          <cell r="AP24" t="str">
            <v>Xơ Đăng</v>
          </cell>
          <cell r="AQ24">
            <v>44</v>
          </cell>
          <cell r="AR24" t="str">
            <v>Chứt</v>
          </cell>
        </row>
        <row r="25">
          <cell r="AO25">
            <v>15</v>
          </cell>
          <cell r="AP25" t="str">
            <v>Sán Chay</v>
          </cell>
          <cell r="AQ25">
            <v>45</v>
          </cell>
          <cell r="AR25" t="str">
            <v>Mảng</v>
          </cell>
        </row>
        <row r="26">
          <cell r="AO26">
            <v>16</v>
          </cell>
          <cell r="AP26" t="str">
            <v>Cơ Ho</v>
          </cell>
          <cell r="AQ26">
            <v>46</v>
          </cell>
          <cell r="AR26" t="str">
            <v>Pà Thẻn</v>
          </cell>
        </row>
        <row r="27">
          <cell r="AO27">
            <v>17</v>
          </cell>
          <cell r="AP27" t="str">
            <v>Chăm</v>
          </cell>
          <cell r="AQ27">
            <v>47</v>
          </cell>
          <cell r="AR27" t="str">
            <v>Cơ Lao</v>
          </cell>
        </row>
        <row r="28">
          <cell r="AO28">
            <v>18</v>
          </cell>
          <cell r="AP28" t="str">
            <v>Sán Dìu</v>
          </cell>
          <cell r="AQ28">
            <v>48</v>
          </cell>
          <cell r="AR28" t="str">
            <v>Cống</v>
          </cell>
        </row>
        <row r="29">
          <cell r="AO29">
            <v>19</v>
          </cell>
          <cell r="AP29" t="str">
            <v>Hrê</v>
          </cell>
          <cell r="AQ29">
            <v>49</v>
          </cell>
          <cell r="AR29" t="str">
            <v>Bố Y</v>
          </cell>
        </row>
        <row r="30">
          <cell r="AO30">
            <v>20</v>
          </cell>
          <cell r="AP30" t="str">
            <v>Muông</v>
          </cell>
          <cell r="AQ30">
            <v>50</v>
          </cell>
          <cell r="AR30" t="str">
            <v>Si La</v>
          </cell>
        </row>
        <row r="31">
          <cell r="AO31">
            <v>21</v>
          </cell>
          <cell r="AP31" t="str">
            <v>Raglay</v>
          </cell>
          <cell r="AQ31">
            <v>51</v>
          </cell>
          <cell r="AR31" t="str">
            <v>Pu Péo</v>
          </cell>
        </row>
        <row r="32">
          <cell r="AO32">
            <v>22</v>
          </cell>
          <cell r="AP32" t="str">
            <v>Xtiêng</v>
          </cell>
          <cell r="AQ32">
            <v>52</v>
          </cell>
          <cell r="AR32" t="str">
            <v>Brâu</v>
          </cell>
        </row>
        <row r="33">
          <cell r="AO33">
            <v>23</v>
          </cell>
          <cell r="AP33" t="str">
            <v>Bru Vân Kiều</v>
          </cell>
          <cell r="AQ33">
            <v>53</v>
          </cell>
          <cell r="AR33" t="str">
            <v>Ơ Đu</v>
          </cell>
        </row>
        <row r="34">
          <cell r="AO34">
            <v>24</v>
          </cell>
          <cell r="AP34" t="str">
            <v>Thổ</v>
          </cell>
          <cell r="AQ34">
            <v>54</v>
          </cell>
          <cell r="AR34" t="str">
            <v>Rơ Măm</v>
          </cell>
        </row>
        <row r="35">
          <cell r="AO35">
            <v>25</v>
          </cell>
          <cell r="AP35" t="str">
            <v>Giáy</v>
          </cell>
          <cell r="AQ35">
            <v>55</v>
          </cell>
          <cell r="AR35" t="str">
            <v>Người NN</v>
          </cell>
        </row>
        <row r="36">
          <cell r="AO36">
            <v>26</v>
          </cell>
          <cell r="AP36" t="str">
            <v>Cơ Tu</v>
          </cell>
          <cell r="AQ36">
            <v>56</v>
          </cell>
          <cell r="AR36" t="str">
            <v>Khác</v>
          </cell>
        </row>
        <row r="37">
          <cell r="AO37">
            <v>27</v>
          </cell>
          <cell r="AP37" t="str">
            <v>Gié Triêng</v>
          </cell>
        </row>
        <row r="38">
          <cell r="AO38">
            <v>28</v>
          </cell>
          <cell r="AP38" t="str">
            <v>Mạ</v>
          </cell>
        </row>
        <row r="39">
          <cell r="AO39">
            <v>29</v>
          </cell>
          <cell r="AP39" t="str">
            <v>Khơ mú</v>
          </cell>
        </row>
        <row r="40">
          <cell r="AO40">
            <v>30</v>
          </cell>
          <cell r="AP40" t="str">
            <v>Co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S HN"/>
      <sheetName val="DS HCN"/>
      <sheetName val="DS TN"/>
      <sheetName val="DS TCN"/>
      <sheetName val="Biểu 7.1"/>
      <sheetName val="7.2"/>
      <sheetName val="7.3"/>
      <sheetName val="Biểu 7.4"/>
      <sheetName val="Biểu 7.5"/>
      <sheetName val="Biểu 7.6"/>
      <sheetName val="Biểu 7.7"/>
      <sheetName val="Biểu 7.8"/>
      <sheetName val="Biểu 7.9"/>
      <sheetName val="Biểu 7.10"/>
      <sheetName val="Biểu 7.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S HN"/>
      <sheetName val="DS HCN"/>
      <sheetName val="DS TN"/>
      <sheetName val="DS TCN"/>
      <sheetName val="Biểu 7.1"/>
      <sheetName val="7.2"/>
      <sheetName val="7.3"/>
      <sheetName val="Biểu 7.4"/>
      <sheetName val="Biểu 7.5"/>
      <sheetName val="Biểu 7.6"/>
      <sheetName val="Biểu 7.7"/>
      <sheetName val="Biểu 7.8"/>
      <sheetName val="Biểu 7.9"/>
      <sheetName val="Biểu 7.10"/>
      <sheetName val="Biểu 7.11"/>
    </sheetNames>
    <sheetDataSet>
      <sheetData sheetId="0">
        <row r="10">
          <cell r="AO10">
            <v>15</v>
          </cell>
          <cell r="AP10" t="str">
            <v>Sán Chay</v>
          </cell>
          <cell r="AQ10">
            <v>45</v>
          </cell>
          <cell r="AR10" t="str">
            <v>Mảng</v>
          </cell>
        </row>
        <row r="11">
          <cell r="AO11">
            <v>16</v>
          </cell>
          <cell r="AP11" t="str">
            <v>Cơ Ho</v>
          </cell>
          <cell r="AQ11">
            <v>46</v>
          </cell>
          <cell r="AR11" t="str">
            <v>Pà Thẻn</v>
          </cell>
        </row>
        <row r="12">
          <cell r="AO12">
            <v>17</v>
          </cell>
          <cell r="AP12" t="str">
            <v>Chăm</v>
          </cell>
          <cell r="AQ12">
            <v>47</v>
          </cell>
          <cell r="AR12" t="str">
            <v>Cơ Lao</v>
          </cell>
        </row>
        <row r="13">
          <cell r="AO13">
            <v>18</v>
          </cell>
          <cell r="AP13" t="str">
            <v>Sán Dìu</v>
          </cell>
          <cell r="AQ13">
            <v>48</v>
          </cell>
          <cell r="AR13" t="str">
            <v>Cống</v>
          </cell>
        </row>
        <row r="14">
          <cell r="AO14">
            <v>19</v>
          </cell>
          <cell r="AP14" t="str">
            <v>Hrê</v>
          </cell>
          <cell r="AQ14">
            <v>49</v>
          </cell>
          <cell r="AR14" t="str">
            <v>Bố Y</v>
          </cell>
        </row>
        <row r="15">
          <cell r="AO15">
            <v>20</v>
          </cell>
          <cell r="AP15" t="str">
            <v>Muông</v>
          </cell>
          <cell r="AQ15">
            <v>50</v>
          </cell>
          <cell r="AR15" t="str">
            <v>Si La</v>
          </cell>
        </row>
        <row r="16">
          <cell r="AO16">
            <v>21</v>
          </cell>
          <cell r="AP16" t="str">
            <v>Raglay</v>
          </cell>
          <cell r="AQ16">
            <v>51</v>
          </cell>
          <cell r="AR16" t="str">
            <v>Pu Péo</v>
          </cell>
        </row>
      </sheetData>
      <sheetData sheetId="1">
        <row r="10">
          <cell r="AO10">
            <v>6</v>
          </cell>
          <cell r="AP10" t="str">
            <v>Mường</v>
          </cell>
          <cell r="AQ10">
            <v>36</v>
          </cell>
          <cell r="AR10" t="str">
            <v>Chu Ru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S HN"/>
      <sheetName val="DS HCN"/>
      <sheetName val="DS TN"/>
      <sheetName val="DS TCN"/>
      <sheetName val="Biểu 7.1"/>
      <sheetName val="7.2"/>
      <sheetName val="7.3"/>
      <sheetName val="Biểu 7.4"/>
      <sheetName val="Biểu 7.5"/>
      <sheetName val="Biểu 7.6"/>
      <sheetName val="Biểu 7.7"/>
      <sheetName val="Biểu 7.8"/>
      <sheetName val="Biểu 7.9"/>
      <sheetName val="Biểu 7.10"/>
      <sheetName val="Biểu 7.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S HN"/>
      <sheetName val="DS HCN"/>
      <sheetName val="DS TN"/>
      <sheetName val="DS TCN"/>
      <sheetName val="Biểu 7.1"/>
      <sheetName val="7.2"/>
      <sheetName val="7.3"/>
      <sheetName val="Biểu 7.4"/>
      <sheetName val="Biểu 7.5"/>
      <sheetName val="Biểu 7.6"/>
      <sheetName val="Biểu 7.7"/>
      <sheetName val="Biểu 7.8"/>
      <sheetName val="Biểu 7.9"/>
      <sheetName val="Biểu 7.10"/>
      <sheetName val="Biểu 7.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S HN"/>
      <sheetName val="DS HCN"/>
      <sheetName val="DS TN"/>
      <sheetName val="DS TCN"/>
      <sheetName val="Biểu 7.1"/>
      <sheetName val="7.2"/>
      <sheetName val="7.3"/>
      <sheetName val="Biểu 7.4"/>
      <sheetName val="Biểu 7.5"/>
      <sheetName val="Biểu 7.6"/>
      <sheetName val="Biểu 7.7"/>
      <sheetName val="Biểu 7.8"/>
      <sheetName val="Biểu 7.9"/>
      <sheetName val="Biểu 7.10"/>
      <sheetName val="Biểu 7.11"/>
      <sheetName val="B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S HN"/>
      <sheetName val="DS HCN"/>
      <sheetName val="DS TN"/>
      <sheetName val="DS TCN"/>
      <sheetName val="Còn"/>
      <sheetName val="Thoát"/>
      <sheetName val="Biểu 7.1"/>
      <sheetName val="7.2"/>
      <sheetName val="7.3"/>
      <sheetName val="Biểu 7.4"/>
      <sheetName val="Biểu 7.5"/>
      <sheetName val="Biểu 7.6"/>
      <sheetName val="Biểu 7.7"/>
      <sheetName val="Biểu 7.8"/>
      <sheetName val="Biểu 7.9"/>
      <sheetName val="Biểu 7.10"/>
      <sheetName val="Biểu 7.11"/>
      <sheetName val="B"/>
    </sheetNames>
    <sheetDataSet>
      <sheetData sheetId="0"/>
      <sheetData sheetId="1">
        <row r="8">
          <cell r="AO8" t="str">
            <v>Mã DT</v>
          </cell>
          <cell r="AP8" t="str">
            <v>DT</v>
          </cell>
          <cell r="AQ8" t="str">
            <v>Mã DT</v>
          </cell>
          <cell r="AR8" t="str">
            <v>DT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javascript:viewinfo(477723624,363284816%20)" TargetMode="External"/><Relationship Id="rId2" Type="http://schemas.openxmlformats.org/officeDocument/2006/relationships/hyperlink" Target="javascript:viewinfo(478159990,363284818%20)" TargetMode="External"/><Relationship Id="rId1" Type="http://schemas.openxmlformats.org/officeDocument/2006/relationships/hyperlink" Target="javascript:viewinfo(479213630,363284817%20)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javascript:viewinfo(478308377,361428083%20)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336"/>
  <sheetViews>
    <sheetView topLeftCell="A229" zoomScale="85" zoomScaleNormal="85" workbookViewId="0">
      <selection activeCell="A337" sqref="A337:XFD351"/>
    </sheetView>
  </sheetViews>
  <sheetFormatPr defaultColWidth="9" defaultRowHeight="11.25"/>
  <cols>
    <col min="1" max="1" width="3.5" style="6" customWidth="1"/>
    <col min="2" max="2" width="3.75" style="6" hidden="1" customWidth="1"/>
    <col min="3" max="3" width="16.5" style="6" customWidth="1"/>
    <col min="4" max="4" width="15.875" style="7" customWidth="1"/>
    <col min="5" max="5" width="5.75" style="6" customWidth="1"/>
    <col min="6" max="6" width="10.375" style="6" customWidth="1"/>
    <col min="7" max="7" width="5.625" style="6" customWidth="1"/>
    <col min="8" max="8" width="13" style="20" customWidth="1"/>
    <col min="9" max="12" width="4" style="20" hidden="1" customWidth="1"/>
    <col min="13" max="13" width="2.5" style="20" hidden="1" customWidth="1"/>
    <col min="14" max="14" width="14.125" style="6" customWidth="1"/>
    <col min="15" max="15" width="4.5" style="6" customWidth="1"/>
    <col min="16" max="18" width="5" style="6" hidden="1" customWidth="1"/>
    <col min="19" max="19" width="3.5" style="6" customWidth="1"/>
    <col min="20" max="20" width="4.25" style="6" customWidth="1"/>
    <col min="21" max="21" width="6.25" style="6" customWidth="1"/>
    <col min="22" max="23" width="4.25" style="6" customWidth="1"/>
    <col min="24" max="24" width="8" style="6" customWidth="1"/>
    <col min="25" max="35" width="4.25" style="6" customWidth="1"/>
    <col min="36" max="36" width="5.25" style="6" customWidth="1"/>
    <col min="37" max="37" width="11.875" style="6" customWidth="1"/>
    <col min="38" max="38" width="7.875" style="21" hidden="1" customWidth="1"/>
    <col min="39" max="39" width="6" style="21" hidden="1" customWidth="1"/>
    <col min="40" max="40" width="6.875" style="21" hidden="1" customWidth="1"/>
    <col min="41" max="41" width="5.5" style="21" hidden="1" customWidth="1"/>
    <col min="42" max="42" width="15.125" style="21" hidden="1" customWidth="1"/>
    <col min="43" max="43" width="5.25" style="21" hidden="1" customWidth="1"/>
    <col min="44" max="44" width="9" style="21" hidden="1" customWidth="1"/>
    <col min="45" max="47" width="0" style="21" hidden="1" customWidth="1"/>
    <col min="48" max="16384" width="9" style="21"/>
  </cols>
  <sheetData>
    <row r="1" spans="1:44">
      <c r="F1" s="45"/>
      <c r="H1" s="41"/>
      <c r="I1" s="41"/>
      <c r="J1" s="41"/>
      <c r="K1" s="41"/>
      <c r="L1" s="41"/>
      <c r="M1" s="41"/>
      <c r="N1" s="45"/>
      <c r="O1" s="45"/>
      <c r="P1" s="45"/>
      <c r="Q1" s="45"/>
      <c r="R1" s="45"/>
      <c r="S1" s="51"/>
      <c r="T1" s="45"/>
      <c r="U1" s="51"/>
      <c r="V1" s="51"/>
      <c r="W1" s="51"/>
      <c r="X1" s="51"/>
      <c r="Y1" s="51"/>
      <c r="Z1" s="51"/>
      <c r="AA1" s="727" t="s">
        <v>12</v>
      </c>
      <c r="AB1" s="727"/>
      <c r="AC1" s="727"/>
      <c r="AD1" s="727"/>
      <c r="AE1" s="727"/>
      <c r="AF1" s="727"/>
      <c r="AG1" s="727"/>
      <c r="AH1" s="727"/>
      <c r="AI1" s="727"/>
      <c r="AJ1" s="727"/>
      <c r="AK1" s="727"/>
    </row>
    <row r="2" spans="1:44" ht="34.5" customHeight="1">
      <c r="A2" s="731" t="s">
        <v>636</v>
      </c>
      <c r="B2" s="728"/>
      <c r="C2" s="728"/>
      <c r="D2" s="728"/>
      <c r="H2" s="41"/>
      <c r="I2" s="41"/>
      <c r="J2" s="41"/>
      <c r="K2" s="41"/>
      <c r="L2" s="41"/>
      <c r="M2" s="41"/>
      <c r="N2" s="731" t="s">
        <v>637</v>
      </c>
      <c r="O2" s="731"/>
      <c r="P2" s="731"/>
      <c r="Q2" s="731"/>
      <c r="R2" s="731"/>
      <c r="S2" s="728"/>
      <c r="T2" s="728"/>
      <c r="U2" s="728"/>
      <c r="V2" s="728"/>
      <c r="W2" s="728"/>
      <c r="X2" s="728"/>
      <c r="Y2" s="728"/>
      <c r="Z2" s="728"/>
      <c r="AA2" s="728"/>
      <c r="AB2" s="728"/>
      <c r="AC2" s="728"/>
      <c r="AD2" s="728"/>
      <c r="AE2" s="728"/>
      <c r="AF2" s="728"/>
      <c r="AG2" s="728"/>
      <c r="AH2" s="728"/>
      <c r="AI2" s="728"/>
      <c r="AJ2" s="728"/>
      <c r="AK2" s="728"/>
      <c r="AL2" s="21">
        <v>8</v>
      </c>
    </row>
    <row r="3" spans="1:44" ht="14.25" customHeight="1">
      <c r="A3" s="728" t="s">
        <v>2948</v>
      </c>
      <c r="B3" s="728"/>
      <c r="C3" s="728"/>
      <c r="D3" s="728"/>
      <c r="E3" s="728"/>
      <c r="F3" s="728"/>
      <c r="G3" s="728"/>
      <c r="H3" s="728"/>
      <c r="I3" s="728"/>
      <c r="J3" s="728"/>
      <c r="K3" s="728"/>
      <c r="L3" s="728"/>
      <c r="M3" s="728"/>
      <c r="N3" s="728"/>
      <c r="O3" s="728"/>
      <c r="P3" s="728"/>
      <c r="Q3" s="728"/>
      <c r="R3" s="728"/>
      <c r="S3" s="728"/>
      <c r="T3" s="728"/>
      <c r="U3" s="728"/>
      <c r="V3" s="728"/>
      <c r="W3" s="728"/>
      <c r="X3" s="728"/>
      <c r="Y3" s="728"/>
      <c r="Z3" s="728"/>
      <c r="AA3" s="728"/>
      <c r="AB3" s="728"/>
      <c r="AC3" s="728"/>
      <c r="AD3" s="728"/>
      <c r="AE3" s="728"/>
      <c r="AF3" s="728"/>
      <c r="AG3" s="728"/>
      <c r="AH3" s="728"/>
      <c r="AI3" s="728"/>
      <c r="AJ3" s="728"/>
      <c r="AK3" s="728"/>
    </row>
    <row r="4" spans="1:44" ht="16.5" customHeight="1">
      <c r="U4" s="52"/>
      <c r="V4" s="52"/>
      <c r="W4" s="52"/>
      <c r="X4" s="52"/>
      <c r="Y4" s="52"/>
      <c r="Z4" s="52"/>
      <c r="AA4" s="52"/>
      <c r="AB4" s="729" t="s">
        <v>13</v>
      </c>
      <c r="AC4" s="729"/>
      <c r="AD4" s="729"/>
      <c r="AE4" s="729"/>
      <c r="AF4" s="729"/>
      <c r="AG4" s="729"/>
      <c r="AH4" s="729"/>
      <c r="AI4" s="729"/>
      <c r="AJ4" s="729"/>
      <c r="AK4" s="729"/>
    </row>
    <row r="5" spans="1:44" ht="33" customHeight="1">
      <c r="A5" s="730" t="s">
        <v>14</v>
      </c>
      <c r="B5" s="730" t="s">
        <v>15</v>
      </c>
      <c r="C5" s="732" t="s">
        <v>769</v>
      </c>
      <c r="D5" s="733" t="s">
        <v>770</v>
      </c>
      <c r="E5" s="733" t="s">
        <v>771</v>
      </c>
      <c r="F5" s="733" t="s">
        <v>25</v>
      </c>
      <c r="G5" s="733" t="s">
        <v>72</v>
      </c>
      <c r="H5" s="733" t="s">
        <v>772</v>
      </c>
      <c r="I5" s="735" t="s">
        <v>773</v>
      </c>
      <c r="J5" s="733" t="s">
        <v>774</v>
      </c>
      <c r="K5" s="733" t="s">
        <v>775</v>
      </c>
      <c r="L5" s="733" t="s">
        <v>776</v>
      </c>
      <c r="M5" s="733" t="s">
        <v>777</v>
      </c>
      <c r="N5" s="732" t="s">
        <v>778</v>
      </c>
      <c r="O5" s="733" t="s">
        <v>779</v>
      </c>
      <c r="P5" s="734" t="s">
        <v>18</v>
      </c>
      <c r="Q5" s="734" t="s">
        <v>780</v>
      </c>
      <c r="R5" s="734" t="s">
        <v>781</v>
      </c>
      <c r="S5" s="732" t="s">
        <v>27</v>
      </c>
      <c r="T5" s="732"/>
      <c r="U5" s="732" t="s">
        <v>782</v>
      </c>
      <c r="V5" s="732"/>
      <c r="W5" s="732"/>
      <c r="X5" s="732"/>
      <c r="Y5" s="732"/>
      <c r="Z5" s="732"/>
      <c r="AA5" s="732"/>
      <c r="AB5" s="732"/>
      <c r="AC5" s="732"/>
      <c r="AD5" s="732"/>
      <c r="AE5" s="732"/>
      <c r="AF5" s="732"/>
      <c r="AG5" s="732" t="s">
        <v>18</v>
      </c>
      <c r="AH5" s="732"/>
      <c r="AI5" s="732"/>
      <c r="AJ5" s="732" t="s">
        <v>19</v>
      </c>
      <c r="AK5" s="732" t="s">
        <v>2941</v>
      </c>
    </row>
    <row r="6" spans="1:44" ht="72.75" customHeight="1">
      <c r="A6" s="730"/>
      <c r="B6" s="730"/>
      <c r="C6" s="732"/>
      <c r="D6" s="733"/>
      <c r="E6" s="733"/>
      <c r="F6" s="733"/>
      <c r="G6" s="733"/>
      <c r="H6" s="733"/>
      <c r="I6" s="735"/>
      <c r="J6" s="733"/>
      <c r="K6" s="733"/>
      <c r="L6" s="733"/>
      <c r="M6" s="733"/>
      <c r="N6" s="732"/>
      <c r="O6" s="733"/>
      <c r="P6" s="734"/>
      <c r="Q6" s="734"/>
      <c r="R6" s="734"/>
      <c r="S6" s="43" t="s">
        <v>16</v>
      </c>
      <c r="T6" s="43" t="s">
        <v>17</v>
      </c>
      <c r="U6" s="47">
        <v>1</v>
      </c>
      <c r="V6" s="47">
        <v>2</v>
      </c>
      <c r="W6" s="42">
        <v>3</v>
      </c>
      <c r="X6" s="42">
        <v>4</v>
      </c>
      <c r="Y6" s="47">
        <v>5</v>
      </c>
      <c r="Z6" s="42">
        <v>6</v>
      </c>
      <c r="AA6" s="47">
        <v>7</v>
      </c>
      <c r="AB6" s="47">
        <v>8</v>
      </c>
      <c r="AC6" s="47">
        <v>9</v>
      </c>
      <c r="AD6" s="47">
        <v>10</v>
      </c>
      <c r="AE6" s="47">
        <v>11</v>
      </c>
      <c r="AF6" s="47">
        <v>12</v>
      </c>
      <c r="AG6" s="47" t="s">
        <v>20</v>
      </c>
      <c r="AH6" s="47" t="s">
        <v>21</v>
      </c>
      <c r="AI6" s="47" t="s">
        <v>22</v>
      </c>
      <c r="AJ6" s="732"/>
      <c r="AK6" s="732"/>
      <c r="AL6" s="4" t="s">
        <v>23</v>
      </c>
      <c r="AM6" s="6"/>
      <c r="AN6" s="6" t="s">
        <v>71</v>
      </c>
      <c r="AO6" s="21" t="s">
        <v>34</v>
      </c>
      <c r="AP6" s="21" t="s">
        <v>35</v>
      </c>
      <c r="AQ6" s="21" t="s">
        <v>34</v>
      </c>
      <c r="AR6" s="21" t="s">
        <v>35</v>
      </c>
    </row>
    <row r="7" spans="1:44" ht="15.95" customHeight="1">
      <c r="A7" s="44">
        <v>1</v>
      </c>
      <c r="B7" s="44">
        <v>2</v>
      </c>
      <c r="C7" s="44">
        <v>3</v>
      </c>
      <c r="D7" s="44">
        <v>4</v>
      </c>
      <c r="E7" s="44">
        <v>5</v>
      </c>
      <c r="F7" s="44">
        <v>6</v>
      </c>
      <c r="G7" s="44">
        <v>7</v>
      </c>
      <c r="H7" s="44">
        <v>8</v>
      </c>
      <c r="I7" s="44">
        <v>9</v>
      </c>
      <c r="J7" s="44">
        <v>10</v>
      </c>
      <c r="K7" s="44">
        <v>11</v>
      </c>
      <c r="L7" s="44">
        <v>12</v>
      </c>
      <c r="M7" s="44">
        <v>13</v>
      </c>
      <c r="N7" s="44">
        <v>14</v>
      </c>
      <c r="O7" s="44">
        <v>15</v>
      </c>
      <c r="P7" s="44">
        <v>16</v>
      </c>
      <c r="Q7" s="44">
        <v>17</v>
      </c>
      <c r="R7" s="44">
        <v>18</v>
      </c>
      <c r="S7" s="44">
        <v>19</v>
      </c>
      <c r="T7" s="44">
        <v>20</v>
      </c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10">
        <v>21</v>
      </c>
      <c r="AH7" s="10">
        <v>22</v>
      </c>
      <c r="AI7" s="10">
        <v>23</v>
      </c>
      <c r="AJ7" s="10">
        <v>24</v>
      </c>
      <c r="AK7" s="10">
        <v>25</v>
      </c>
    </row>
    <row r="8" spans="1:44" s="3" customFormat="1" ht="15.75">
      <c r="A8" s="62">
        <v>1</v>
      </c>
      <c r="B8" s="62">
        <f>IF(E8=1,1,IF(E8&gt;1,B7+1,""))</f>
        <v>1</v>
      </c>
      <c r="C8" s="157" t="str">
        <f t="shared" ref="C8:C23" si="0">IF(E8=1,D8,C7)</f>
        <v>Nguyễn Thị Hoa</v>
      </c>
      <c r="D8" s="71" t="s">
        <v>894</v>
      </c>
      <c r="E8" s="62">
        <v>1</v>
      </c>
      <c r="F8" s="64">
        <v>22647</v>
      </c>
      <c r="G8" s="62">
        <v>1</v>
      </c>
      <c r="H8" s="68" t="s">
        <v>895</v>
      </c>
      <c r="I8" s="239"/>
      <c r="J8" s="239"/>
      <c r="K8" s="239"/>
      <c r="L8" s="239"/>
      <c r="M8" s="239"/>
      <c r="N8" s="62" t="s">
        <v>896</v>
      </c>
      <c r="O8" s="62">
        <v>6</v>
      </c>
      <c r="P8" s="62"/>
      <c r="Q8" s="62"/>
      <c r="R8" s="62"/>
      <c r="S8" s="161">
        <v>140</v>
      </c>
      <c r="T8" s="160">
        <v>30</v>
      </c>
      <c r="U8" s="86">
        <v>1</v>
      </c>
      <c r="V8" s="62">
        <v>2</v>
      </c>
      <c r="W8" s="62"/>
      <c r="X8" s="62">
        <v>4</v>
      </c>
      <c r="Y8" s="86"/>
      <c r="Z8" s="86"/>
      <c r="AA8" s="66"/>
      <c r="AB8" s="66"/>
      <c r="AC8" s="66"/>
      <c r="AD8" s="161">
        <v>10</v>
      </c>
      <c r="AE8" s="240"/>
      <c r="AF8" s="66"/>
      <c r="AG8" s="66" t="str">
        <f>IF(OR(AND(E8&lt;&gt;0,O8&lt;&gt;1),AND(E8=1,O8&lt;&gt;1),AND(E9=2,O9&lt;&gt;1)),"x","")</f>
        <v>x</v>
      </c>
      <c r="AH8" s="66"/>
      <c r="AI8" s="86"/>
      <c r="AJ8" s="66">
        <v>2</v>
      </c>
      <c r="AK8" s="66"/>
      <c r="AM8" s="241">
        <f t="shared" ref="AM8:AM41" si="1">IF(AND(E8=1,AG8=""),1,IF(AND(E8=1,O8=1,AG8="x"),O9,IF(AND(E8=1,O8&lt;&gt;1),O8,IF(OR(E8&gt;1,E8=0),""))))</f>
        <v>6</v>
      </c>
      <c r="AN8" s="241" t="str">
        <f>IF(AM8="","",(VLOOKUP(AM8,$AO$10:$AR$39,2,0)))</f>
        <v>Mường</v>
      </c>
    </row>
    <row r="9" spans="1:44" s="3" customFormat="1" ht="15.75">
      <c r="A9" s="62" t="str">
        <f>IF(E9=1,SUMIF(E9:E$10,1),"")</f>
        <v/>
      </c>
      <c r="B9" s="62">
        <f t="shared" ref="B9:B40" si="2">IF(E9=1,1,IF(E9&gt;1,B8+1,""))</f>
        <v>2</v>
      </c>
      <c r="C9" s="157" t="str">
        <f t="shared" si="0"/>
        <v>Nguyễn Thị Hoa</v>
      </c>
      <c r="D9" s="71" t="s">
        <v>897</v>
      </c>
      <c r="E9" s="62">
        <v>3</v>
      </c>
      <c r="F9" s="87">
        <v>39455</v>
      </c>
      <c r="G9" s="62">
        <v>2</v>
      </c>
      <c r="H9" s="68" t="s">
        <v>898</v>
      </c>
      <c r="I9" s="242"/>
      <c r="J9" s="242"/>
      <c r="K9" s="242"/>
      <c r="L9" s="242"/>
      <c r="M9" s="242"/>
      <c r="N9" s="62" t="s">
        <v>896</v>
      </c>
      <c r="O9" s="62">
        <v>6</v>
      </c>
      <c r="P9" s="62"/>
      <c r="Q9" s="62"/>
      <c r="R9" s="62"/>
      <c r="S9" s="161"/>
      <c r="T9" s="160"/>
      <c r="U9" s="86"/>
      <c r="V9" s="62"/>
      <c r="W9" s="62"/>
      <c r="X9" s="62"/>
      <c r="Y9" s="86"/>
      <c r="Z9" s="86"/>
      <c r="AA9" s="66"/>
      <c r="AB9" s="66"/>
      <c r="AC9" s="66"/>
      <c r="AD9" s="161"/>
      <c r="AE9" s="240"/>
      <c r="AF9" s="66"/>
      <c r="AG9" s="66" t="str">
        <f>IF(OR(AND(E9&lt;&gt;0,O9&lt;&gt;1),AND(E9=1,O9&lt;&gt;1),AND(E14=2,O14&lt;&gt;1)),"x","")</f>
        <v>x</v>
      </c>
      <c r="AH9" s="66"/>
      <c r="AI9" s="86"/>
      <c r="AJ9" s="66"/>
      <c r="AK9" s="66"/>
      <c r="AL9" s="243">
        <f t="shared" ref="AL9:AL42" ca="1" si="3">IF(F9="","",(TODAY()-F9)/365)</f>
        <v>17.945205479452056</v>
      </c>
      <c r="AM9" s="241" t="str">
        <f>IF(AND(E9=1,AG9=""),1,IF(AND(E9=1,O9=1,AG9="x"),O14,IF(AND(E9=1,O9&lt;&gt;1),O9,IF(OR(E9&gt;1,E9=0),""))))</f>
        <v/>
      </c>
      <c r="AN9" s="241" t="str">
        <f>IF(AM9="","",(VLOOKUP(AM9,$AO$10:$AR$39,2,0)))</f>
        <v/>
      </c>
      <c r="AO9" s="5">
        <v>1</v>
      </c>
      <c r="AP9" s="3" t="s">
        <v>1</v>
      </c>
      <c r="AQ9" s="3">
        <v>31</v>
      </c>
      <c r="AR9" s="3" t="s">
        <v>51</v>
      </c>
    </row>
    <row r="10" spans="1:44" s="3" customFormat="1" ht="15.75">
      <c r="A10" s="62">
        <v>2</v>
      </c>
      <c r="B10" s="62">
        <v>1</v>
      </c>
      <c r="C10" s="157" t="s">
        <v>899</v>
      </c>
      <c r="D10" s="157" t="s">
        <v>899</v>
      </c>
      <c r="E10" s="62">
        <v>1</v>
      </c>
      <c r="F10" s="87">
        <v>28771</v>
      </c>
      <c r="G10" s="62">
        <v>1</v>
      </c>
      <c r="H10" s="68" t="s">
        <v>900</v>
      </c>
      <c r="I10" s="242"/>
      <c r="J10" s="242"/>
      <c r="K10" s="242"/>
      <c r="L10" s="242"/>
      <c r="M10" s="242"/>
      <c r="N10" s="62" t="s">
        <v>896</v>
      </c>
      <c r="O10" s="62">
        <v>1</v>
      </c>
      <c r="P10" s="62"/>
      <c r="Q10" s="62"/>
      <c r="R10" s="62"/>
      <c r="S10" s="161">
        <v>115</v>
      </c>
      <c r="T10" s="160"/>
      <c r="U10" s="86"/>
      <c r="V10" s="62">
        <v>2</v>
      </c>
      <c r="W10" s="62"/>
      <c r="X10" s="62">
        <v>4</v>
      </c>
      <c r="Y10" s="86"/>
      <c r="Z10" s="86"/>
      <c r="AA10" s="66"/>
      <c r="AB10" s="66"/>
      <c r="AC10" s="66"/>
      <c r="AD10" s="161">
        <v>10</v>
      </c>
      <c r="AE10" s="240"/>
      <c r="AF10" s="66"/>
      <c r="AG10" s="66"/>
      <c r="AH10" s="66"/>
      <c r="AI10" s="86"/>
      <c r="AJ10" s="66"/>
      <c r="AK10" s="66" t="s">
        <v>980</v>
      </c>
      <c r="AL10" s="243"/>
      <c r="AM10" s="241"/>
      <c r="AN10" s="241"/>
      <c r="AO10" s="5"/>
    </row>
    <row r="11" spans="1:44" s="3" customFormat="1" ht="15.75">
      <c r="A11" s="62" t="str">
        <f>IF(E11=1,SUMIF(E$10:E11,1),"")</f>
        <v/>
      </c>
      <c r="B11" s="62">
        <v>2</v>
      </c>
      <c r="C11" s="157" t="s">
        <v>899</v>
      </c>
      <c r="D11" s="157" t="s">
        <v>901</v>
      </c>
      <c r="E11" s="62">
        <v>2</v>
      </c>
      <c r="F11" s="87" t="s">
        <v>902</v>
      </c>
      <c r="G11" s="62">
        <v>2</v>
      </c>
      <c r="H11" s="68" t="s">
        <v>903</v>
      </c>
      <c r="I11" s="242"/>
      <c r="J11" s="242"/>
      <c r="K11" s="242"/>
      <c r="L11" s="242"/>
      <c r="M11" s="242"/>
      <c r="N11" s="62" t="s">
        <v>896</v>
      </c>
      <c r="O11" s="62">
        <v>1</v>
      </c>
      <c r="P11" s="62"/>
      <c r="Q11" s="62"/>
      <c r="R11" s="62"/>
      <c r="S11" s="161"/>
      <c r="T11" s="160"/>
      <c r="U11" s="86"/>
      <c r="V11" s="62"/>
      <c r="W11" s="62"/>
      <c r="X11" s="62"/>
      <c r="Y11" s="86"/>
      <c r="Z11" s="86"/>
      <c r="AA11" s="66"/>
      <c r="AB11" s="66"/>
      <c r="AC11" s="66"/>
      <c r="AD11" s="161"/>
      <c r="AE11" s="240"/>
      <c r="AF11" s="66"/>
      <c r="AG11" s="66"/>
      <c r="AH11" s="66"/>
      <c r="AI11" s="86"/>
      <c r="AJ11" s="66"/>
      <c r="AK11" s="66"/>
      <c r="AL11" s="243"/>
      <c r="AM11" s="241"/>
      <c r="AN11" s="241"/>
      <c r="AO11" s="5"/>
    </row>
    <row r="12" spans="1:44" s="3" customFormat="1" ht="15.75">
      <c r="A12" s="62" t="str">
        <f>IF(E12=1,SUMIF(E$10:E12,1),"")</f>
        <v/>
      </c>
      <c r="B12" s="62">
        <v>3</v>
      </c>
      <c r="C12" s="157" t="s">
        <v>899</v>
      </c>
      <c r="D12" s="157" t="s">
        <v>904</v>
      </c>
      <c r="E12" s="5">
        <v>3</v>
      </c>
      <c r="F12" s="87" t="s">
        <v>905</v>
      </c>
      <c r="G12" s="62">
        <v>1</v>
      </c>
      <c r="H12" s="68" t="s">
        <v>906</v>
      </c>
      <c r="I12" s="242"/>
      <c r="J12" s="242"/>
      <c r="K12" s="242"/>
      <c r="L12" s="242"/>
      <c r="M12" s="242"/>
      <c r="N12" s="62" t="s">
        <v>896</v>
      </c>
      <c r="O12" s="62">
        <v>1</v>
      </c>
      <c r="P12" s="62"/>
      <c r="Q12" s="62"/>
      <c r="R12" s="62"/>
      <c r="S12" s="161"/>
      <c r="T12" s="160"/>
      <c r="U12" s="86"/>
      <c r="V12" s="62"/>
      <c r="W12" s="62"/>
      <c r="X12" s="62"/>
      <c r="Y12" s="86"/>
      <c r="Z12" s="86"/>
      <c r="AA12" s="66"/>
      <c r="AB12" s="66"/>
      <c r="AC12" s="66"/>
      <c r="AD12" s="161"/>
      <c r="AE12" s="240"/>
      <c r="AF12" s="66"/>
      <c r="AG12" s="66"/>
      <c r="AH12" s="66"/>
      <c r="AI12" s="86"/>
      <c r="AJ12" s="66"/>
      <c r="AK12" s="66"/>
      <c r="AL12" s="243"/>
      <c r="AM12" s="241"/>
      <c r="AN12" s="241"/>
      <c r="AO12" s="5"/>
    </row>
    <row r="13" spans="1:44" s="3" customFormat="1" ht="15.75">
      <c r="A13" s="62" t="str">
        <f>IF(E13=1,SUMIF(E$10:E13,1),"")</f>
        <v/>
      </c>
      <c r="B13" s="62">
        <v>4</v>
      </c>
      <c r="C13" s="157" t="s">
        <v>899</v>
      </c>
      <c r="D13" s="157" t="s">
        <v>907</v>
      </c>
      <c r="E13" s="62">
        <v>3</v>
      </c>
      <c r="F13" s="87">
        <v>40365</v>
      </c>
      <c r="G13" s="62">
        <v>1</v>
      </c>
      <c r="H13" s="68" t="s">
        <v>908</v>
      </c>
      <c r="I13" s="242"/>
      <c r="J13" s="242"/>
      <c r="K13" s="242"/>
      <c r="L13" s="242"/>
      <c r="M13" s="242"/>
      <c r="N13" s="62" t="s">
        <v>896</v>
      </c>
      <c r="O13" s="62">
        <v>1</v>
      </c>
      <c r="P13" s="62"/>
      <c r="Q13" s="62"/>
      <c r="R13" s="62"/>
      <c r="S13" s="161"/>
      <c r="T13" s="160"/>
      <c r="U13" s="86"/>
      <c r="V13" s="62"/>
      <c r="W13" s="62"/>
      <c r="X13" s="62"/>
      <c r="Y13" s="86"/>
      <c r="Z13" s="86"/>
      <c r="AA13" s="66"/>
      <c r="AB13" s="66"/>
      <c r="AC13" s="66"/>
      <c r="AD13" s="161"/>
      <c r="AE13" s="240"/>
      <c r="AF13" s="66"/>
      <c r="AG13" s="66"/>
      <c r="AH13" s="66"/>
      <c r="AI13" s="86"/>
      <c r="AJ13" s="66"/>
      <c r="AK13" s="66"/>
      <c r="AL13" s="243"/>
      <c r="AM13" s="241"/>
      <c r="AN13" s="241"/>
      <c r="AO13" s="5"/>
    </row>
    <row r="14" spans="1:44" s="3" customFormat="1" ht="15.75">
      <c r="A14" s="62">
        <v>3</v>
      </c>
      <c r="B14" s="62">
        <f>IF(E14=1,1,IF(E14&gt;1,B9+1,""))</f>
        <v>1</v>
      </c>
      <c r="C14" s="157" t="str">
        <f>IF(E14=1,D14,C9)</f>
        <v>Nguyễn Văn Dũng</v>
      </c>
      <c r="D14" s="71" t="s">
        <v>909</v>
      </c>
      <c r="E14" s="66">
        <v>1</v>
      </c>
      <c r="F14" s="64">
        <v>29261</v>
      </c>
      <c r="G14" s="66">
        <v>1</v>
      </c>
      <c r="H14" s="68" t="s">
        <v>910</v>
      </c>
      <c r="I14" s="239"/>
      <c r="J14" s="239"/>
      <c r="K14" s="239"/>
      <c r="L14" s="239"/>
      <c r="M14" s="239"/>
      <c r="N14" s="66" t="s">
        <v>911</v>
      </c>
      <c r="O14" s="66">
        <v>6</v>
      </c>
      <c r="P14" s="62"/>
      <c r="Q14" s="62"/>
      <c r="R14" s="62"/>
      <c r="S14" s="66">
        <v>125</v>
      </c>
      <c r="T14" s="66">
        <v>30</v>
      </c>
      <c r="U14" s="86"/>
      <c r="V14" s="62">
        <v>2</v>
      </c>
      <c r="W14" s="62"/>
      <c r="X14" s="62">
        <v>4</v>
      </c>
      <c r="Y14" s="86"/>
      <c r="Z14" s="86"/>
      <c r="AA14" s="66"/>
      <c r="AB14" s="66"/>
      <c r="AC14" s="66"/>
      <c r="AD14" s="86">
        <v>10</v>
      </c>
      <c r="AE14" s="240"/>
      <c r="AF14" s="66"/>
      <c r="AG14" s="66" t="str">
        <f t="shared" ref="AG14:AG58" si="4">IF(OR(AND(E14&lt;&gt;0,O14&lt;&gt;1),AND(E14=1,O14&lt;&gt;1),AND(E15=2,O15&lt;&gt;1)),"x","")</f>
        <v>x</v>
      </c>
      <c r="AH14" s="66"/>
      <c r="AI14" s="86"/>
      <c r="AJ14" s="66">
        <v>3</v>
      </c>
      <c r="AK14" s="66"/>
      <c r="AL14" s="243">
        <f t="shared" ca="1" si="3"/>
        <v>45.873972602739727</v>
      </c>
      <c r="AM14" s="241">
        <f t="shared" si="1"/>
        <v>6</v>
      </c>
      <c r="AN14" s="241" t="str">
        <f>IF(AM14="","",(VLOOKUP(AM14,$AO$10:$AR$39,2,0)))</f>
        <v>Mường</v>
      </c>
      <c r="AO14" s="5">
        <v>2</v>
      </c>
      <c r="AP14" s="3" t="s">
        <v>8</v>
      </c>
      <c r="AQ14" s="3">
        <v>32</v>
      </c>
      <c r="AR14" s="3" t="s">
        <v>52</v>
      </c>
    </row>
    <row r="15" spans="1:44" s="3" customFormat="1" ht="15.75">
      <c r="A15" s="62" t="str">
        <f>IF(E15=1,SUMIF(E$10:E15,1),"")</f>
        <v/>
      </c>
      <c r="B15" s="62">
        <f t="shared" ref="B15:B19" si="5">IF(E15=1,1,IF(E15&gt;1,B10+1,""))</f>
        <v>2</v>
      </c>
      <c r="C15" s="157" t="str">
        <f t="shared" ref="C15:C19" si="6">IF(E15=1,D15,C14)</f>
        <v>Nguyễn Văn Dũng</v>
      </c>
      <c r="D15" s="71" t="s">
        <v>912</v>
      </c>
      <c r="E15" s="66">
        <v>3</v>
      </c>
      <c r="F15" s="64">
        <v>35936</v>
      </c>
      <c r="G15" s="66">
        <v>2</v>
      </c>
      <c r="H15" s="68" t="s">
        <v>913</v>
      </c>
      <c r="I15" s="239"/>
      <c r="J15" s="239"/>
      <c r="K15" s="239"/>
      <c r="L15" s="239"/>
      <c r="M15" s="239"/>
      <c r="N15" s="66" t="s">
        <v>911</v>
      </c>
      <c r="O15" s="66">
        <v>6</v>
      </c>
      <c r="P15" s="62"/>
      <c r="Q15" s="62"/>
      <c r="R15" s="62"/>
      <c r="S15" s="66"/>
      <c r="T15" s="66"/>
      <c r="U15" s="86"/>
      <c r="V15" s="62"/>
      <c r="W15" s="62"/>
      <c r="X15" s="62"/>
      <c r="Y15" s="86"/>
      <c r="Z15" s="86"/>
      <c r="AA15" s="66"/>
      <c r="AB15" s="66"/>
      <c r="AC15" s="66"/>
      <c r="AD15" s="86"/>
      <c r="AE15" s="240"/>
      <c r="AF15" s="66"/>
      <c r="AG15" s="66" t="str">
        <f t="shared" si="4"/>
        <v>x</v>
      </c>
      <c r="AH15" s="66"/>
      <c r="AI15" s="86"/>
      <c r="AJ15" s="66"/>
      <c r="AK15" s="66"/>
      <c r="AL15" s="243">
        <f t="shared" ca="1" si="3"/>
        <v>27.586301369863012</v>
      </c>
      <c r="AM15" s="241" t="str">
        <f t="shared" si="1"/>
        <v/>
      </c>
      <c r="AN15" s="241" t="str">
        <f>IF(AM15="","",(VLOOKUP(AM15,$AO$10:$AR$39,2,0)))</f>
        <v/>
      </c>
      <c r="AO15" s="5">
        <v>3</v>
      </c>
      <c r="AP15" s="3" t="s">
        <v>3</v>
      </c>
      <c r="AQ15" s="3">
        <v>33</v>
      </c>
      <c r="AR15" s="3" t="s">
        <v>53</v>
      </c>
    </row>
    <row r="16" spans="1:44" s="3" customFormat="1" ht="15.75">
      <c r="A16" s="62" t="str">
        <f>IF(E16=1,SUMIF(E$10:E16,1),"")</f>
        <v/>
      </c>
      <c r="B16" s="62">
        <f t="shared" si="5"/>
        <v>3</v>
      </c>
      <c r="C16" s="157" t="str">
        <f t="shared" si="6"/>
        <v>Nguyễn Văn Dũng</v>
      </c>
      <c r="D16" s="71" t="s">
        <v>914</v>
      </c>
      <c r="E16" s="66">
        <v>3</v>
      </c>
      <c r="F16" s="64">
        <v>39125</v>
      </c>
      <c r="G16" s="66">
        <v>1</v>
      </c>
      <c r="H16" s="68" t="s">
        <v>915</v>
      </c>
      <c r="I16" s="239"/>
      <c r="J16" s="239"/>
      <c r="K16" s="239"/>
      <c r="L16" s="239"/>
      <c r="M16" s="239"/>
      <c r="N16" s="66" t="s">
        <v>911</v>
      </c>
      <c r="O16" s="66">
        <v>6</v>
      </c>
      <c r="P16" s="62"/>
      <c r="Q16" s="62"/>
      <c r="R16" s="62"/>
      <c r="S16" s="66"/>
      <c r="T16" s="66"/>
      <c r="U16" s="86"/>
      <c r="V16" s="62"/>
      <c r="W16" s="62"/>
      <c r="X16" s="62">
        <v>4</v>
      </c>
      <c r="Y16" s="86"/>
      <c r="Z16" s="86"/>
      <c r="AA16" s="66"/>
      <c r="AB16" s="66"/>
      <c r="AC16" s="66"/>
      <c r="AD16" s="86"/>
      <c r="AE16" s="240"/>
      <c r="AF16" s="66"/>
      <c r="AG16" s="66" t="str">
        <f t="shared" si="4"/>
        <v>x</v>
      </c>
      <c r="AH16" s="66"/>
      <c r="AI16" s="86"/>
      <c r="AJ16" s="66"/>
      <c r="AK16" s="66"/>
      <c r="AL16" s="243">
        <f t="shared" ca="1" si="3"/>
        <v>18.849315068493151</v>
      </c>
      <c r="AM16" s="241" t="str">
        <f t="shared" si="1"/>
        <v/>
      </c>
      <c r="AN16" s="241" t="str">
        <f>IF(AM16="","",(VLOOKUP(AM16,$AO$10:$AR$39,2,0)))</f>
        <v/>
      </c>
      <c r="AO16" s="5">
        <v>5</v>
      </c>
      <c r="AP16" s="3" t="s">
        <v>36</v>
      </c>
      <c r="AQ16" s="3">
        <v>35</v>
      </c>
      <c r="AR16" s="3" t="s">
        <v>55</v>
      </c>
    </row>
    <row r="17" spans="1:44" s="3" customFormat="1" ht="15.75">
      <c r="A17" s="62" t="str">
        <f>IF(E17=1,SUMIF(E$10:E17,1),"")</f>
        <v/>
      </c>
      <c r="B17" s="62">
        <f t="shared" si="5"/>
        <v>4</v>
      </c>
      <c r="C17" s="157" t="str">
        <f t="shared" si="6"/>
        <v>Nguyễn Văn Dũng</v>
      </c>
      <c r="D17" s="71" t="s">
        <v>916</v>
      </c>
      <c r="E17" s="66">
        <v>3</v>
      </c>
      <c r="F17" s="87">
        <v>39718</v>
      </c>
      <c r="G17" s="66">
        <v>2</v>
      </c>
      <c r="H17" s="65" t="s">
        <v>917</v>
      </c>
      <c r="I17" s="242"/>
      <c r="J17" s="242"/>
      <c r="K17" s="242"/>
      <c r="L17" s="242"/>
      <c r="M17" s="242"/>
      <c r="N17" s="66" t="s">
        <v>911</v>
      </c>
      <c r="O17" s="66">
        <v>6</v>
      </c>
      <c r="P17" s="62"/>
      <c r="Q17" s="62"/>
      <c r="R17" s="62"/>
      <c r="S17" s="66"/>
      <c r="T17" s="66"/>
      <c r="U17" s="86"/>
      <c r="V17" s="62"/>
      <c r="W17" s="62"/>
      <c r="X17" s="62">
        <v>4</v>
      </c>
      <c r="Y17" s="86"/>
      <c r="Z17" s="86"/>
      <c r="AA17" s="66"/>
      <c r="AB17" s="66"/>
      <c r="AC17" s="66"/>
      <c r="AD17" s="86"/>
      <c r="AE17" s="240"/>
      <c r="AF17" s="66"/>
      <c r="AG17" s="66" t="str">
        <f t="shared" si="4"/>
        <v>x</v>
      </c>
      <c r="AH17" s="66"/>
      <c r="AI17" s="86"/>
      <c r="AJ17" s="66"/>
      <c r="AK17" s="66"/>
      <c r="AL17" s="243">
        <f t="shared" ca="1" si="3"/>
        <v>17.224657534246575</v>
      </c>
      <c r="AM17" s="241" t="str">
        <f t="shared" si="1"/>
        <v/>
      </c>
      <c r="AN17" s="241" t="str">
        <f>IF(AM17="","",(VLOOKUP(AM17,$AO$10:$AR$39,2,0)))</f>
        <v/>
      </c>
      <c r="AO17" s="5">
        <v>6</v>
      </c>
      <c r="AP17" s="3" t="s">
        <v>2</v>
      </c>
      <c r="AQ17" s="3">
        <v>36</v>
      </c>
      <c r="AR17" s="3" t="s">
        <v>56</v>
      </c>
    </row>
    <row r="18" spans="1:44" s="3" customFormat="1" ht="15.75">
      <c r="A18" s="62" t="str">
        <f>IF(E18=1,SUMIF(E$10:E18,1),"")</f>
        <v/>
      </c>
      <c r="B18" s="62">
        <f t="shared" si="5"/>
        <v>5</v>
      </c>
      <c r="C18" s="157" t="str">
        <f t="shared" si="6"/>
        <v>Nguyễn Văn Dũng</v>
      </c>
      <c r="D18" s="71" t="s">
        <v>99</v>
      </c>
      <c r="E18" s="66">
        <v>2</v>
      </c>
      <c r="F18" s="64" t="s">
        <v>918</v>
      </c>
      <c r="G18" s="66">
        <v>2</v>
      </c>
      <c r="H18" s="68" t="s">
        <v>919</v>
      </c>
      <c r="I18" s="242"/>
      <c r="J18" s="242"/>
      <c r="K18" s="242"/>
      <c r="L18" s="242"/>
      <c r="M18" s="242"/>
      <c r="N18" s="66" t="s">
        <v>911</v>
      </c>
      <c r="O18" s="66">
        <v>6</v>
      </c>
      <c r="P18" s="62"/>
      <c r="Q18" s="62"/>
      <c r="R18" s="62"/>
      <c r="S18" s="66"/>
      <c r="T18" s="66"/>
      <c r="U18" s="86"/>
      <c r="V18" s="62"/>
      <c r="W18" s="62"/>
      <c r="X18" s="62"/>
      <c r="Y18" s="86"/>
      <c r="Z18" s="86"/>
      <c r="AA18" s="66"/>
      <c r="AB18" s="66"/>
      <c r="AC18" s="66"/>
      <c r="AD18" s="86"/>
      <c r="AE18" s="240"/>
      <c r="AF18" s="66"/>
      <c r="AG18" s="66" t="str">
        <f t="shared" si="4"/>
        <v>x</v>
      </c>
      <c r="AH18" s="66"/>
      <c r="AI18" s="86"/>
      <c r="AJ18" s="66"/>
      <c r="AK18" s="66"/>
      <c r="AL18" s="243">
        <f t="shared" ca="1" si="3"/>
        <v>43.939726027397263</v>
      </c>
      <c r="AM18" s="241" t="str">
        <f t="shared" si="1"/>
        <v/>
      </c>
      <c r="AN18" s="241" t="str">
        <f>IF(AM18="","",(VLOOKUP(AM18,$AO$10:$AR$39,2,0)))</f>
        <v/>
      </c>
      <c r="AO18" s="5">
        <v>7</v>
      </c>
      <c r="AP18" s="3" t="s">
        <v>9</v>
      </c>
      <c r="AQ18" s="3">
        <v>37</v>
      </c>
      <c r="AR18" s="3" t="s">
        <v>57</v>
      </c>
    </row>
    <row r="19" spans="1:44" s="3" customFormat="1" ht="15.75">
      <c r="A19" s="62" t="str">
        <f>IF(E19=1,SUMIF(E$10:E19,1),"")</f>
        <v/>
      </c>
      <c r="B19" s="62">
        <f t="shared" si="5"/>
        <v>2</v>
      </c>
      <c r="C19" s="157" t="str">
        <f t="shared" si="6"/>
        <v>Nguyễn Văn Dũng</v>
      </c>
      <c r="D19" s="71" t="s">
        <v>920</v>
      </c>
      <c r="E19" s="66">
        <v>5</v>
      </c>
      <c r="F19" s="64" t="s">
        <v>921</v>
      </c>
      <c r="G19" s="66">
        <v>2</v>
      </c>
      <c r="H19" s="68" t="s">
        <v>922</v>
      </c>
      <c r="I19" s="242"/>
      <c r="J19" s="242"/>
      <c r="K19" s="242"/>
      <c r="L19" s="242"/>
      <c r="M19" s="242"/>
      <c r="N19" s="66" t="s">
        <v>911</v>
      </c>
      <c r="O19" s="66">
        <v>6</v>
      </c>
      <c r="P19" s="62"/>
      <c r="Q19" s="62"/>
      <c r="R19" s="62"/>
      <c r="S19" s="66"/>
      <c r="T19" s="66"/>
      <c r="U19" s="86"/>
      <c r="V19" s="62"/>
      <c r="W19" s="62"/>
      <c r="X19" s="62"/>
      <c r="Y19" s="86"/>
      <c r="Z19" s="86"/>
      <c r="AA19" s="66"/>
      <c r="AB19" s="66"/>
      <c r="AC19" s="66"/>
      <c r="AD19" s="86"/>
      <c r="AE19" s="240"/>
      <c r="AF19" s="66"/>
      <c r="AG19" s="66"/>
      <c r="AH19" s="66"/>
      <c r="AI19" s="86"/>
      <c r="AJ19" s="66"/>
      <c r="AK19" s="66"/>
      <c r="AL19" s="243"/>
      <c r="AM19" s="241"/>
      <c r="AN19" s="241"/>
      <c r="AO19" s="5"/>
    </row>
    <row r="20" spans="1:44" s="3" customFormat="1" ht="15.75">
      <c r="A20" s="62">
        <v>4</v>
      </c>
      <c r="B20" s="62">
        <f>IF(E20=1,1,IF(E20&gt;1,B17+1,""))</f>
        <v>1</v>
      </c>
      <c r="C20" s="157" t="str">
        <f>IF(E20=1,D20,C17)</f>
        <v>Quách Thị Bình</v>
      </c>
      <c r="D20" s="71" t="s">
        <v>923</v>
      </c>
      <c r="E20" s="66">
        <v>1</v>
      </c>
      <c r="F20" s="87">
        <v>13582</v>
      </c>
      <c r="G20" s="66">
        <v>2</v>
      </c>
      <c r="H20" s="65" t="s">
        <v>924</v>
      </c>
      <c r="I20" s="239"/>
      <c r="J20" s="239"/>
      <c r="K20" s="239"/>
      <c r="L20" s="239"/>
      <c r="M20" s="239"/>
      <c r="N20" s="66" t="s">
        <v>911</v>
      </c>
      <c r="O20" s="66">
        <v>6</v>
      </c>
      <c r="P20" s="62"/>
      <c r="Q20" s="62"/>
      <c r="R20" s="62"/>
      <c r="S20" s="66">
        <v>125</v>
      </c>
      <c r="T20" s="66">
        <v>30</v>
      </c>
      <c r="U20" s="86"/>
      <c r="V20" s="62">
        <v>2</v>
      </c>
      <c r="W20" s="62"/>
      <c r="X20" s="62">
        <v>4</v>
      </c>
      <c r="Y20" s="86"/>
      <c r="Z20" s="86"/>
      <c r="AA20" s="66"/>
      <c r="AB20" s="66"/>
      <c r="AC20" s="66"/>
      <c r="AD20" s="86">
        <v>10</v>
      </c>
      <c r="AE20" s="240"/>
      <c r="AF20" s="66">
        <v>12</v>
      </c>
      <c r="AG20" s="66" t="str">
        <f>IF(OR(AND(E20&lt;&gt;0,O20&lt;&gt;1),AND(E20=1,O20&lt;&gt;1),AND(E21=2,O21&lt;&gt;1)),"x","")</f>
        <v>x</v>
      </c>
      <c r="AH20" s="66"/>
      <c r="AI20" s="86"/>
      <c r="AJ20" s="66">
        <v>3</v>
      </c>
      <c r="AK20" s="66"/>
      <c r="AL20" s="243">
        <f t="shared" ca="1" si="3"/>
        <v>88.830136986301369</v>
      </c>
      <c r="AM20" s="241">
        <f t="shared" si="1"/>
        <v>6</v>
      </c>
      <c r="AN20" s="241" t="str">
        <f t="shared" ref="AN20:AN40" si="7">IF(AM20="","",(VLOOKUP(AM20,$AO$10:$AR$39,2,0)))</f>
        <v>Mường</v>
      </c>
      <c r="AO20" s="5">
        <v>10</v>
      </c>
      <c r="AP20" s="3" t="s">
        <v>37</v>
      </c>
      <c r="AQ20" s="3">
        <v>40</v>
      </c>
      <c r="AR20" s="3" t="s">
        <v>60</v>
      </c>
    </row>
    <row r="21" spans="1:44" s="3" customFormat="1" ht="15.75">
      <c r="A21" s="62" t="str">
        <f>IF(E21=1,SUMIF(E$10:E21,1),"")</f>
        <v/>
      </c>
      <c r="B21" s="62">
        <f t="shared" si="2"/>
        <v>2</v>
      </c>
      <c r="C21" s="157" t="str">
        <f t="shared" si="0"/>
        <v>Quách Thị Bình</v>
      </c>
      <c r="D21" s="71" t="s">
        <v>925</v>
      </c>
      <c r="E21" s="66">
        <v>3</v>
      </c>
      <c r="F21" s="64">
        <v>25635</v>
      </c>
      <c r="G21" s="66">
        <v>2</v>
      </c>
      <c r="H21" s="65" t="s">
        <v>926</v>
      </c>
      <c r="I21" s="239"/>
      <c r="J21" s="239"/>
      <c r="K21" s="239"/>
      <c r="L21" s="239"/>
      <c r="M21" s="239"/>
      <c r="N21" s="66" t="s">
        <v>911</v>
      </c>
      <c r="O21" s="66">
        <v>6</v>
      </c>
      <c r="P21" s="62"/>
      <c r="Q21" s="62"/>
      <c r="R21" s="62"/>
      <c r="S21" s="161"/>
      <c r="T21" s="160"/>
      <c r="U21" s="86"/>
      <c r="V21" s="62"/>
      <c r="W21" s="62"/>
      <c r="X21" s="62"/>
      <c r="Y21" s="86"/>
      <c r="Z21" s="86"/>
      <c r="AA21" s="66"/>
      <c r="AB21" s="66"/>
      <c r="AC21" s="66"/>
      <c r="AD21" s="161"/>
      <c r="AE21" s="240"/>
      <c r="AF21" s="66"/>
      <c r="AG21" s="66" t="str">
        <f>IF(OR(AND(E21&lt;&gt;0,O21&lt;&gt;1),AND(E21=1,O21&lt;&gt;1),AND(E22=2,O22&lt;&gt;1)),"x","")</f>
        <v>x</v>
      </c>
      <c r="AH21" s="66"/>
      <c r="AI21" s="86"/>
      <c r="AJ21" s="66"/>
      <c r="AK21" s="66"/>
      <c r="AL21" s="243">
        <f t="shared" ca="1" si="3"/>
        <v>55.80821917808219</v>
      </c>
      <c r="AM21" s="241" t="str">
        <f>IF(AND(E21=1,AG21=""),1,IF(AND(E21=1,O21=1,AG21="x"),#REF!,IF(AND(E21=1,O21&lt;&gt;1),O21,IF(OR(E21&gt;1,E21=0),""))))</f>
        <v/>
      </c>
      <c r="AN21" s="241" t="str">
        <f t="shared" si="7"/>
        <v/>
      </c>
      <c r="AO21" s="5">
        <v>11</v>
      </c>
      <c r="AP21" s="3" t="s">
        <v>38</v>
      </c>
      <c r="AQ21" s="3">
        <v>41</v>
      </c>
      <c r="AR21" s="3" t="s">
        <v>61</v>
      </c>
    </row>
    <row r="22" spans="1:44" s="3" customFormat="1" ht="15.75">
      <c r="A22" s="62">
        <v>5</v>
      </c>
      <c r="B22" s="62">
        <f>IF(E22=1,1,IF(E22&gt;1,#REF!+1,""))</f>
        <v>1</v>
      </c>
      <c r="C22" s="157" t="str">
        <f>IF(E22=1,D22,#REF!)</f>
        <v>Hà Thị Ngọc</v>
      </c>
      <c r="D22" s="71" t="s">
        <v>927</v>
      </c>
      <c r="E22" s="66">
        <v>1</v>
      </c>
      <c r="F22" s="64">
        <v>30608</v>
      </c>
      <c r="G22" s="66">
        <v>2</v>
      </c>
      <c r="H22" s="65" t="s">
        <v>928</v>
      </c>
      <c r="I22" s="242"/>
      <c r="J22" s="242"/>
      <c r="K22" s="242"/>
      <c r="L22" s="242"/>
      <c r="M22" s="242"/>
      <c r="N22" s="66" t="s">
        <v>911</v>
      </c>
      <c r="O22" s="66">
        <v>6</v>
      </c>
      <c r="P22" s="62"/>
      <c r="Q22" s="62"/>
      <c r="R22" s="62"/>
      <c r="S22" s="161">
        <v>90</v>
      </c>
      <c r="T22" s="160">
        <v>30</v>
      </c>
      <c r="U22" s="86"/>
      <c r="V22" s="62">
        <v>2</v>
      </c>
      <c r="W22" s="62"/>
      <c r="X22" s="62">
        <v>4</v>
      </c>
      <c r="Y22" s="86"/>
      <c r="Z22" s="86"/>
      <c r="AA22" s="66"/>
      <c r="AB22" s="66"/>
      <c r="AC22" s="66"/>
      <c r="AD22" s="161">
        <v>10</v>
      </c>
      <c r="AE22" s="240"/>
      <c r="AF22" s="66"/>
      <c r="AG22" s="66" t="str">
        <f t="shared" si="4"/>
        <v>x</v>
      </c>
      <c r="AH22" s="66"/>
      <c r="AI22" s="86"/>
      <c r="AJ22" s="66">
        <v>3</v>
      </c>
      <c r="AK22" s="66"/>
      <c r="AL22" s="243">
        <f t="shared" ca="1" si="3"/>
        <v>42.183561643835617</v>
      </c>
      <c r="AM22" s="241">
        <f t="shared" si="1"/>
        <v>6</v>
      </c>
      <c r="AN22" s="241" t="str">
        <f t="shared" si="7"/>
        <v>Mường</v>
      </c>
      <c r="AO22" s="5">
        <v>13</v>
      </c>
      <c r="AP22" s="3" t="s">
        <v>40</v>
      </c>
      <c r="AQ22" s="3">
        <v>43</v>
      </c>
      <c r="AR22" s="3" t="s">
        <v>63</v>
      </c>
    </row>
    <row r="23" spans="1:44" s="3" customFormat="1" ht="15.75">
      <c r="A23" s="62" t="str">
        <f>IF(E23=1,SUMIF(E$10:E23,1),"")</f>
        <v/>
      </c>
      <c r="B23" s="62">
        <f t="shared" si="2"/>
        <v>2</v>
      </c>
      <c r="C23" s="157" t="str">
        <f t="shared" si="0"/>
        <v>Hà Thị Ngọc</v>
      </c>
      <c r="D23" s="71" t="s">
        <v>929</v>
      </c>
      <c r="E23" s="66">
        <v>3</v>
      </c>
      <c r="F23" s="64">
        <v>40253</v>
      </c>
      <c r="G23" s="66">
        <v>1</v>
      </c>
      <c r="H23" s="68" t="s">
        <v>930</v>
      </c>
      <c r="I23" s="242"/>
      <c r="J23" s="242"/>
      <c r="K23" s="242"/>
      <c r="L23" s="242"/>
      <c r="M23" s="242"/>
      <c r="N23" s="66" t="s">
        <v>911</v>
      </c>
      <c r="O23" s="66">
        <v>6</v>
      </c>
      <c r="P23" s="62"/>
      <c r="Q23" s="62"/>
      <c r="R23" s="62"/>
      <c r="S23" s="161"/>
      <c r="T23" s="160"/>
      <c r="U23" s="86"/>
      <c r="V23" s="62"/>
      <c r="W23" s="62"/>
      <c r="X23" s="62"/>
      <c r="Y23" s="86"/>
      <c r="Z23" s="86"/>
      <c r="AA23" s="66"/>
      <c r="AB23" s="66"/>
      <c r="AC23" s="66"/>
      <c r="AD23" s="161"/>
      <c r="AE23" s="240"/>
      <c r="AF23" s="66"/>
      <c r="AG23" s="66" t="str">
        <f>IF(OR(AND(E23&lt;&gt;0,O23&lt;&gt;1),AND(E23=1,O23&lt;&gt;1),AND(E24=2,O24&lt;&gt;1)),"x","")</f>
        <v>x</v>
      </c>
      <c r="AH23" s="66"/>
      <c r="AI23" s="86"/>
      <c r="AJ23" s="66"/>
      <c r="AK23" s="66"/>
      <c r="AL23" s="243">
        <f t="shared" ca="1" si="3"/>
        <v>15.758904109589041</v>
      </c>
      <c r="AM23" s="241" t="str">
        <f>IF(AND(E23=1,AG23=""),1,IF(AND(E23=1,O23=1,AG23="x"),#REF!,IF(AND(E23=1,O23&lt;&gt;1),O23,IF(OR(E23&gt;1,E23=0),""))))</f>
        <v/>
      </c>
      <c r="AN23" s="241" t="str">
        <f t="shared" si="7"/>
        <v/>
      </c>
      <c r="AO23" s="5">
        <v>14</v>
      </c>
      <c r="AP23" s="3" t="s">
        <v>41</v>
      </c>
      <c r="AQ23" s="3">
        <v>44</v>
      </c>
      <c r="AR23" s="3" t="s">
        <v>64</v>
      </c>
    </row>
    <row r="24" spans="1:44" s="3" customFormat="1" ht="15.75">
      <c r="A24" s="62">
        <v>6</v>
      </c>
      <c r="B24" s="62">
        <f>IF(E24=1,1,IF(E24&gt;1,#REF!+1,""))</f>
        <v>1</v>
      </c>
      <c r="C24" s="157" t="str">
        <f>IF(E24=1,D24,#REF!)</f>
        <v>Nguyễn Thị Nhuần</v>
      </c>
      <c r="D24" s="71" t="s">
        <v>931</v>
      </c>
      <c r="E24" s="66">
        <v>1</v>
      </c>
      <c r="F24" s="64">
        <v>29465</v>
      </c>
      <c r="G24" s="66">
        <v>1</v>
      </c>
      <c r="H24" s="65" t="s">
        <v>932</v>
      </c>
      <c r="I24" s="239"/>
      <c r="J24" s="239"/>
      <c r="K24" s="239"/>
      <c r="L24" s="239"/>
      <c r="M24" s="239"/>
      <c r="N24" s="66" t="s">
        <v>911</v>
      </c>
      <c r="O24" s="66">
        <v>6</v>
      </c>
      <c r="P24" s="62"/>
      <c r="Q24" s="62"/>
      <c r="R24" s="62"/>
      <c r="S24" s="161">
        <v>115</v>
      </c>
      <c r="T24" s="160">
        <v>30</v>
      </c>
      <c r="U24" s="86"/>
      <c r="V24" s="62">
        <v>2</v>
      </c>
      <c r="W24" s="62"/>
      <c r="X24" s="62">
        <v>4</v>
      </c>
      <c r="Y24" s="86"/>
      <c r="Z24" s="86"/>
      <c r="AA24" s="66"/>
      <c r="AB24" s="66"/>
      <c r="AC24" s="66"/>
      <c r="AD24" s="161">
        <v>10</v>
      </c>
      <c r="AE24" s="240"/>
      <c r="AF24" s="66"/>
      <c r="AG24" s="66" t="str">
        <f t="shared" si="4"/>
        <v>x</v>
      </c>
      <c r="AH24" s="66"/>
      <c r="AI24" s="86"/>
      <c r="AJ24" s="66">
        <v>3</v>
      </c>
      <c r="AK24" s="66"/>
      <c r="AL24" s="243">
        <f t="shared" ca="1" si="3"/>
        <v>45.315068493150683</v>
      </c>
      <c r="AM24" s="241">
        <f t="shared" si="1"/>
        <v>6</v>
      </c>
      <c r="AN24" s="241" t="str">
        <f t="shared" si="7"/>
        <v>Mường</v>
      </c>
      <c r="AO24" s="5">
        <v>21</v>
      </c>
      <c r="AP24" s="3" t="s">
        <v>43</v>
      </c>
      <c r="AQ24" s="3">
        <v>51</v>
      </c>
      <c r="AR24" s="3" t="s">
        <v>66</v>
      </c>
    </row>
    <row r="25" spans="1:44" s="3" customFormat="1" ht="15.75">
      <c r="A25" s="62" t="str">
        <f>IF(E25=1,SUMIF(E$10:E25,1),"")</f>
        <v/>
      </c>
      <c r="B25" s="62">
        <f t="shared" si="2"/>
        <v>2</v>
      </c>
      <c r="C25" s="157" t="str">
        <f>IF(E25=1,D25,C24)</f>
        <v>Nguyễn Thị Nhuần</v>
      </c>
      <c r="D25" s="71" t="s">
        <v>933</v>
      </c>
      <c r="E25" s="66">
        <v>3</v>
      </c>
      <c r="F25" s="64">
        <v>31312</v>
      </c>
      <c r="G25" s="66">
        <v>2</v>
      </c>
      <c r="H25" s="68" t="s">
        <v>934</v>
      </c>
      <c r="I25" s="239"/>
      <c r="J25" s="239"/>
      <c r="K25" s="239"/>
      <c r="L25" s="239"/>
      <c r="M25" s="239"/>
      <c r="N25" s="66" t="s">
        <v>911</v>
      </c>
      <c r="O25" s="66">
        <v>6</v>
      </c>
      <c r="P25" s="62"/>
      <c r="Q25" s="62"/>
      <c r="R25" s="62"/>
      <c r="S25" s="161"/>
      <c r="T25" s="160"/>
      <c r="U25" s="86"/>
      <c r="V25" s="62"/>
      <c r="W25" s="62"/>
      <c r="X25" s="62"/>
      <c r="Y25" s="86"/>
      <c r="Z25" s="86"/>
      <c r="AA25" s="66"/>
      <c r="AB25" s="66"/>
      <c r="AC25" s="66"/>
      <c r="AD25" s="161"/>
      <c r="AE25" s="240"/>
      <c r="AF25" s="66"/>
      <c r="AG25" s="66" t="str">
        <f t="shared" si="4"/>
        <v>x</v>
      </c>
      <c r="AH25" s="66"/>
      <c r="AI25" s="86"/>
      <c r="AJ25" s="66"/>
      <c r="AK25" s="66"/>
      <c r="AL25" s="243">
        <f t="shared" ca="1" si="3"/>
        <v>40.254794520547946</v>
      </c>
      <c r="AM25" s="241" t="str">
        <f t="shared" si="1"/>
        <v/>
      </c>
      <c r="AN25" s="241" t="str">
        <f t="shared" si="7"/>
        <v/>
      </c>
      <c r="AO25" s="5">
        <v>22</v>
      </c>
      <c r="AP25" s="3" t="s">
        <v>44</v>
      </c>
      <c r="AQ25" s="3">
        <v>52</v>
      </c>
      <c r="AR25" s="3" t="s">
        <v>67</v>
      </c>
    </row>
    <row r="26" spans="1:44" s="3" customFormat="1" ht="15.75">
      <c r="A26" s="62" t="str">
        <f>IF(E26=1,SUMIF(E$10:E26,1),"")</f>
        <v/>
      </c>
      <c r="B26" s="62">
        <f t="shared" si="2"/>
        <v>3</v>
      </c>
      <c r="C26" s="157" t="str">
        <f>IF(E26=1,D26,C25)</f>
        <v>Nguyễn Thị Nhuần</v>
      </c>
      <c r="D26" s="71" t="s">
        <v>935</v>
      </c>
      <c r="E26" s="66">
        <v>6</v>
      </c>
      <c r="F26" s="87">
        <v>40823</v>
      </c>
      <c r="G26" s="66">
        <v>1</v>
      </c>
      <c r="H26" s="68" t="s">
        <v>936</v>
      </c>
      <c r="I26" s="239"/>
      <c r="J26" s="239"/>
      <c r="K26" s="239"/>
      <c r="L26" s="239"/>
      <c r="M26" s="239"/>
      <c r="N26" s="66" t="s">
        <v>911</v>
      </c>
      <c r="O26" s="66">
        <v>6</v>
      </c>
      <c r="P26" s="62"/>
      <c r="Q26" s="62"/>
      <c r="R26" s="62"/>
      <c r="S26" s="161"/>
      <c r="T26" s="160"/>
      <c r="U26" s="86"/>
      <c r="V26" s="62"/>
      <c r="W26" s="62"/>
      <c r="X26" s="62"/>
      <c r="Y26" s="86"/>
      <c r="Z26" s="86"/>
      <c r="AA26" s="66"/>
      <c r="AB26" s="66"/>
      <c r="AC26" s="66"/>
      <c r="AD26" s="161"/>
      <c r="AE26" s="240"/>
      <c r="AF26" s="66"/>
      <c r="AG26" s="66" t="str">
        <f t="shared" si="4"/>
        <v>x</v>
      </c>
      <c r="AH26" s="66"/>
      <c r="AI26" s="86"/>
      <c r="AJ26" s="66"/>
      <c r="AK26" s="66"/>
      <c r="AL26" s="243">
        <f t="shared" ca="1" si="3"/>
        <v>14.197260273972603</v>
      </c>
      <c r="AM26" s="241" t="str">
        <f t="shared" si="1"/>
        <v/>
      </c>
      <c r="AN26" s="241" t="str">
        <f t="shared" si="7"/>
        <v/>
      </c>
      <c r="AO26" s="5">
        <v>23</v>
      </c>
      <c r="AP26" s="3" t="s">
        <v>45</v>
      </c>
      <c r="AQ26" s="3">
        <v>53</v>
      </c>
      <c r="AR26" s="3" t="s">
        <v>68</v>
      </c>
    </row>
    <row r="27" spans="1:44" s="3" customFormat="1" ht="15.75">
      <c r="A27" s="62" t="str">
        <f>IF(E27=1,SUMIF(E$10:E27,1),"")</f>
        <v/>
      </c>
      <c r="B27" s="62">
        <f t="shared" si="2"/>
        <v>4</v>
      </c>
      <c r="C27" s="157" t="str">
        <f>IF(E27=1,D27,C26)</f>
        <v>Nguyễn Thị Nhuần</v>
      </c>
      <c r="D27" s="71" t="s">
        <v>937</v>
      </c>
      <c r="E27" s="66">
        <v>6</v>
      </c>
      <c r="F27" s="64">
        <v>42305</v>
      </c>
      <c r="G27" s="66">
        <v>2</v>
      </c>
      <c r="H27" s="68" t="s">
        <v>938</v>
      </c>
      <c r="I27" s="239"/>
      <c r="J27" s="239"/>
      <c r="K27" s="239"/>
      <c r="L27" s="239"/>
      <c r="M27" s="239"/>
      <c r="N27" s="66" t="s">
        <v>911</v>
      </c>
      <c r="O27" s="66">
        <v>6</v>
      </c>
      <c r="P27" s="62"/>
      <c r="Q27" s="62"/>
      <c r="R27" s="62"/>
      <c r="S27" s="161"/>
      <c r="T27" s="160"/>
      <c r="U27" s="86"/>
      <c r="V27" s="62"/>
      <c r="W27" s="62"/>
      <c r="X27" s="62"/>
      <c r="Y27" s="86"/>
      <c r="Z27" s="86"/>
      <c r="AA27" s="66"/>
      <c r="AB27" s="66"/>
      <c r="AC27" s="66"/>
      <c r="AD27" s="161"/>
      <c r="AE27" s="240"/>
      <c r="AF27" s="66"/>
      <c r="AG27" s="66" t="str">
        <f t="shared" si="4"/>
        <v>x</v>
      </c>
      <c r="AH27" s="66"/>
      <c r="AI27" s="86"/>
      <c r="AJ27" s="66"/>
      <c r="AK27" s="66"/>
      <c r="AL27" s="243">
        <f t="shared" ca="1" si="3"/>
        <v>10.136986301369863</v>
      </c>
      <c r="AM27" s="241" t="str">
        <f t="shared" si="1"/>
        <v/>
      </c>
      <c r="AN27" s="241" t="str">
        <f t="shared" si="7"/>
        <v/>
      </c>
      <c r="AO27" s="5">
        <v>24</v>
      </c>
      <c r="AP27" s="3" t="s">
        <v>5</v>
      </c>
      <c r="AQ27" s="3">
        <v>54</v>
      </c>
      <c r="AR27" s="3" t="s">
        <v>69</v>
      </c>
    </row>
    <row r="28" spans="1:44" s="3" customFormat="1" ht="15.75">
      <c r="A28" s="62">
        <v>7</v>
      </c>
      <c r="B28" s="62">
        <f t="shared" si="2"/>
        <v>1</v>
      </c>
      <c r="C28" s="157" t="str">
        <f>IF(E28=1,D28,#REF!)</f>
        <v>Lê Thị Thanh</v>
      </c>
      <c r="D28" s="71" t="s">
        <v>939</v>
      </c>
      <c r="E28" s="66">
        <v>1</v>
      </c>
      <c r="F28" s="64" t="s">
        <v>940</v>
      </c>
      <c r="G28" s="66">
        <v>2</v>
      </c>
      <c r="H28" s="68" t="s">
        <v>941</v>
      </c>
      <c r="I28" s="242"/>
      <c r="J28" s="242"/>
      <c r="K28" s="242"/>
      <c r="L28" s="242"/>
      <c r="M28" s="242"/>
      <c r="N28" s="66" t="s">
        <v>911</v>
      </c>
      <c r="O28" s="66">
        <v>6</v>
      </c>
      <c r="P28" s="62"/>
      <c r="Q28" s="62"/>
      <c r="R28" s="62"/>
      <c r="S28" s="161">
        <v>140</v>
      </c>
      <c r="T28" s="160">
        <v>40</v>
      </c>
      <c r="U28" s="86"/>
      <c r="V28" s="62">
        <v>2</v>
      </c>
      <c r="W28" s="62"/>
      <c r="X28" s="62">
        <v>4</v>
      </c>
      <c r="Y28" s="86"/>
      <c r="Z28" s="86"/>
      <c r="AA28" s="66"/>
      <c r="AB28" s="66">
        <v>8</v>
      </c>
      <c r="AC28" s="66"/>
      <c r="AD28" s="161">
        <v>10</v>
      </c>
      <c r="AE28" s="240"/>
      <c r="AF28" s="66"/>
      <c r="AG28" s="66" t="str">
        <f t="shared" si="4"/>
        <v>x</v>
      </c>
      <c r="AH28" s="66" t="s">
        <v>106</v>
      </c>
      <c r="AI28" s="86"/>
      <c r="AJ28" s="66">
        <v>3</v>
      </c>
      <c r="AK28" s="66"/>
      <c r="AL28" s="243">
        <f t="shared" ca="1" si="3"/>
        <v>67.980821917808214</v>
      </c>
      <c r="AM28" s="241">
        <f t="shared" si="1"/>
        <v>6</v>
      </c>
      <c r="AN28" s="241" t="str">
        <f t="shared" si="7"/>
        <v>Mường</v>
      </c>
      <c r="AO28" s="5">
        <v>25</v>
      </c>
      <c r="AP28" s="3" t="s">
        <v>46</v>
      </c>
      <c r="AQ28" s="3">
        <v>55</v>
      </c>
      <c r="AR28" s="3" t="s">
        <v>70</v>
      </c>
    </row>
    <row r="29" spans="1:44" s="3" customFormat="1" ht="15.75">
      <c r="A29" s="62" t="str">
        <f>IF(E29=1,SUMIF(E$10:E29,1),"")</f>
        <v/>
      </c>
      <c r="B29" s="62">
        <f t="shared" si="2"/>
        <v>2</v>
      </c>
      <c r="C29" s="157" t="str">
        <f t="shared" ref="C29:C36" si="8">IF(E29=1,D29,C28)</f>
        <v>Lê Thị Thanh</v>
      </c>
      <c r="D29" s="71" t="s">
        <v>942</v>
      </c>
      <c r="E29" s="66">
        <v>3</v>
      </c>
      <c r="F29" s="64" t="s">
        <v>943</v>
      </c>
      <c r="G29" s="66">
        <v>2</v>
      </c>
      <c r="H29" s="68" t="s">
        <v>944</v>
      </c>
      <c r="I29" s="242"/>
      <c r="J29" s="242"/>
      <c r="K29" s="242"/>
      <c r="L29" s="242"/>
      <c r="M29" s="242"/>
      <c r="N29" s="66" t="s">
        <v>911</v>
      </c>
      <c r="O29" s="66">
        <v>6</v>
      </c>
      <c r="P29" s="62"/>
      <c r="Q29" s="62"/>
      <c r="R29" s="62"/>
      <c r="S29" s="161"/>
      <c r="T29" s="160"/>
      <c r="U29" s="86"/>
      <c r="V29" s="62"/>
      <c r="W29" s="62"/>
      <c r="X29" s="62"/>
      <c r="Y29" s="86"/>
      <c r="Z29" s="86"/>
      <c r="AA29" s="66"/>
      <c r="AB29" s="66"/>
      <c r="AC29" s="66"/>
      <c r="AD29" s="161"/>
      <c r="AE29" s="240"/>
      <c r="AF29" s="66"/>
      <c r="AG29" s="66" t="str">
        <f t="shared" si="4"/>
        <v>x</v>
      </c>
      <c r="AH29" s="66"/>
      <c r="AI29" s="86"/>
      <c r="AJ29" s="66"/>
      <c r="AK29" s="66"/>
      <c r="AL29" s="243">
        <f ca="1">IF(F29="","",(TODAY()-F29)/365)</f>
        <v>43.849315068493148</v>
      </c>
      <c r="AM29" s="241" t="str">
        <f>IF(AND(E29=1,AG29=""),1,IF(AND(E29=1,O29=1,AG29="x"),#REF!,IF(AND(E29=1,O29&lt;&gt;1),O29,IF(OR(E29&gt;1,E29=0),""))))</f>
        <v/>
      </c>
      <c r="AN29" s="241" t="str">
        <f t="shared" si="7"/>
        <v/>
      </c>
      <c r="AO29" s="5">
        <v>26</v>
      </c>
      <c r="AP29" s="3" t="s">
        <v>47</v>
      </c>
      <c r="AQ29" s="3">
        <v>56</v>
      </c>
      <c r="AR29" s="3" t="s">
        <v>11</v>
      </c>
    </row>
    <row r="30" spans="1:44" s="3" customFormat="1" ht="15.75">
      <c r="A30" s="62">
        <v>8</v>
      </c>
      <c r="B30" s="62">
        <f>IF(E30=1,1,IF(E30&gt;1,#REF!+1,""))</f>
        <v>1</v>
      </c>
      <c r="C30" s="157" t="str">
        <f>IF(E30=1,D30,#REF!)</f>
        <v>Phạm Thị Thị</v>
      </c>
      <c r="D30" s="71" t="s">
        <v>945</v>
      </c>
      <c r="E30" s="66">
        <v>1</v>
      </c>
      <c r="F30" s="64">
        <v>16457</v>
      </c>
      <c r="G30" s="66">
        <v>2</v>
      </c>
      <c r="H30" s="80" t="s">
        <v>946</v>
      </c>
      <c r="I30" s="239"/>
      <c r="J30" s="239"/>
      <c r="K30" s="239"/>
      <c r="L30" s="239"/>
      <c r="M30" s="239"/>
      <c r="N30" s="62" t="s">
        <v>947</v>
      </c>
      <c r="O30" s="66">
        <v>6</v>
      </c>
      <c r="P30" s="62"/>
      <c r="Q30" s="62"/>
      <c r="R30" s="62"/>
      <c r="S30" s="161">
        <v>85</v>
      </c>
      <c r="T30" s="160">
        <v>30</v>
      </c>
      <c r="U30" s="86">
        <v>1</v>
      </c>
      <c r="V30" s="62">
        <v>2</v>
      </c>
      <c r="W30" s="62"/>
      <c r="X30" s="62">
        <v>4</v>
      </c>
      <c r="Y30" s="86"/>
      <c r="Z30" s="86"/>
      <c r="AA30" s="66"/>
      <c r="AB30" s="66"/>
      <c r="AC30" s="66"/>
      <c r="AD30" s="161"/>
      <c r="AE30" s="240"/>
      <c r="AF30" s="66"/>
      <c r="AG30" s="66" t="str">
        <f t="shared" si="4"/>
        <v>x</v>
      </c>
      <c r="AH30" s="66" t="s">
        <v>106</v>
      </c>
      <c r="AI30" s="86"/>
      <c r="AJ30" s="66">
        <v>3</v>
      </c>
      <c r="AK30" s="66"/>
      <c r="AL30" s="243">
        <f t="shared" ca="1" si="3"/>
        <v>80.953424657534242</v>
      </c>
      <c r="AM30" s="241">
        <f t="shared" si="1"/>
        <v>6</v>
      </c>
      <c r="AN30" s="241" t="str">
        <f t="shared" si="7"/>
        <v>Mường</v>
      </c>
      <c r="AO30" s="5">
        <v>28</v>
      </c>
      <c r="AP30" s="3" t="s">
        <v>49</v>
      </c>
    </row>
    <row r="31" spans="1:44" s="3" customFormat="1" ht="15.75">
      <c r="A31" s="62" t="str">
        <f>IF(E31=1,SUMIF(E$10:E31,1),"")</f>
        <v/>
      </c>
      <c r="B31" s="62">
        <f t="shared" si="2"/>
        <v>2</v>
      </c>
      <c r="C31" s="157" t="str">
        <f t="shared" si="8"/>
        <v>Phạm Thị Thị</v>
      </c>
      <c r="D31" s="71" t="s">
        <v>948</v>
      </c>
      <c r="E31" s="66">
        <v>3</v>
      </c>
      <c r="F31" s="64">
        <v>28954</v>
      </c>
      <c r="G31" s="66">
        <v>2</v>
      </c>
      <c r="H31" s="80" t="s">
        <v>949</v>
      </c>
      <c r="I31" s="239"/>
      <c r="J31" s="239"/>
      <c r="K31" s="239"/>
      <c r="L31" s="239"/>
      <c r="M31" s="239"/>
      <c r="N31" s="62" t="s">
        <v>947</v>
      </c>
      <c r="O31" s="66">
        <v>6</v>
      </c>
      <c r="P31" s="62"/>
      <c r="Q31" s="62"/>
      <c r="R31" s="62"/>
      <c r="S31" s="161"/>
      <c r="T31" s="160"/>
      <c r="U31" s="86"/>
      <c r="V31" s="62"/>
      <c r="W31" s="62"/>
      <c r="X31" s="62"/>
      <c r="Y31" s="86"/>
      <c r="Z31" s="86"/>
      <c r="AA31" s="66"/>
      <c r="AB31" s="66"/>
      <c r="AC31" s="66"/>
      <c r="AD31" s="161"/>
      <c r="AE31" s="240"/>
      <c r="AF31" s="66"/>
      <c r="AG31" s="66" t="str">
        <f t="shared" si="4"/>
        <v>x</v>
      </c>
      <c r="AH31" s="66"/>
      <c r="AI31" s="86"/>
      <c r="AJ31" s="66"/>
      <c r="AK31" s="66"/>
      <c r="AL31" s="243">
        <f t="shared" ca="1" si="3"/>
        <v>46.715068493150682</v>
      </c>
      <c r="AM31" s="241" t="str">
        <f t="shared" si="1"/>
        <v/>
      </c>
      <c r="AN31" s="241" t="str">
        <f t="shared" si="7"/>
        <v/>
      </c>
      <c r="AO31" s="5">
        <v>29</v>
      </c>
      <c r="AP31" s="3" t="s">
        <v>7</v>
      </c>
    </row>
    <row r="32" spans="1:44" s="3" customFormat="1" ht="15.75">
      <c r="A32" s="62">
        <v>9</v>
      </c>
      <c r="B32" s="62">
        <f t="shared" si="2"/>
        <v>1</v>
      </c>
      <c r="C32" s="157" t="str">
        <f t="shared" si="8"/>
        <v>Bùi Thị Hợi</v>
      </c>
      <c r="D32" s="71" t="s">
        <v>950</v>
      </c>
      <c r="E32" s="66">
        <v>1</v>
      </c>
      <c r="F32" s="64">
        <v>17394</v>
      </c>
      <c r="G32" s="66">
        <v>2</v>
      </c>
      <c r="H32" s="80" t="s">
        <v>951</v>
      </c>
      <c r="I32" s="239"/>
      <c r="J32" s="239"/>
      <c r="K32" s="239"/>
      <c r="L32" s="239"/>
      <c r="M32" s="239"/>
      <c r="N32" s="62" t="s">
        <v>947</v>
      </c>
      <c r="O32" s="66">
        <v>6</v>
      </c>
      <c r="P32" s="62"/>
      <c r="Q32" s="62"/>
      <c r="R32" s="62"/>
      <c r="S32" s="161">
        <v>105</v>
      </c>
      <c r="T32" s="160">
        <v>40</v>
      </c>
      <c r="U32" s="86">
        <v>1</v>
      </c>
      <c r="V32" s="62">
        <v>2</v>
      </c>
      <c r="W32" s="62"/>
      <c r="X32" s="62">
        <v>4</v>
      </c>
      <c r="Y32" s="86"/>
      <c r="Z32" s="86"/>
      <c r="AA32" s="66"/>
      <c r="AB32" s="66"/>
      <c r="AC32" s="66"/>
      <c r="AD32" s="161">
        <v>10</v>
      </c>
      <c r="AE32" s="240"/>
      <c r="AF32" s="66"/>
      <c r="AG32" s="66" t="str">
        <f t="shared" si="4"/>
        <v>x</v>
      </c>
      <c r="AH32" s="66" t="s">
        <v>106</v>
      </c>
      <c r="AI32" s="86"/>
      <c r="AJ32" s="66">
        <v>3</v>
      </c>
      <c r="AK32" s="66"/>
      <c r="AL32" s="243">
        <f t="shared" ca="1" si="3"/>
        <v>78.38630136986302</v>
      </c>
      <c r="AM32" s="241">
        <f t="shared" si="1"/>
        <v>6</v>
      </c>
      <c r="AN32" s="241" t="str">
        <f t="shared" si="7"/>
        <v>Mường</v>
      </c>
      <c r="AO32" s="5">
        <v>30</v>
      </c>
      <c r="AP32" s="3" t="s">
        <v>50</v>
      </c>
    </row>
    <row r="33" spans="1:44" s="3" customFormat="1" ht="15.75">
      <c r="A33" s="62">
        <v>10</v>
      </c>
      <c r="B33" s="62">
        <f t="shared" si="2"/>
        <v>1</v>
      </c>
      <c r="C33" s="157" t="str">
        <f t="shared" si="8"/>
        <v>Phạm Thị Đầm</v>
      </c>
      <c r="D33" s="71" t="s">
        <v>952</v>
      </c>
      <c r="E33" s="66">
        <v>1</v>
      </c>
      <c r="F33" s="64">
        <v>20313</v>
      </c>
      <c r="G33" s="66">
        <v>2</v>
      </c>
      <c r="H33" s="80" t="s">
        <v>953</v>
      </c>
      <c r="I33" s="242"/>
      <c r="J33" s="242"/>
      <c r="K33" s="242"/>
      <c r="L33" s="242"/>
      <c r="M33" s="242"/>
      <c r="N33" s="62" t="s">
        <v>947</v>
      </c>
      <c r="O33" s="66">
        <v>6</v>
      </c>
      <c r="P33" s="62"/>
      <c r="Q33" s="62"/>
      <c r="R33" s="62"/>
      <c r="S33" s="161">
        <v>110</v>
      </c>
      <c r="T33" s="160">
        <v>40</v>
      </c>
      <c r="U33" s="86">
        <v>1</v>
      </c>
      <c r="V33" s="62">
        <v>2</v>
      </c>
      <c r="W33" s="62"/>
      <c r="X33" s="62">
        <v>4</v>
      </c>
      <c r="Y33" s="86"/>
      <c r="Z33" s="86"/>
      <c r="AA33" s="66"/>
      <c r="AB33" s="66"/>
      <c r="AC33" s="66"/>
      <c r="AD33" s="161">
        <v>10</v>
      </c>
      <c r="AE33" s="240"/>
      <c r="AF33" s="66"/>
      <c r="AG33" s="66" t="str">
        <f t="shared" si="4"/>
        <v>x</v>
      </c>
      <c r="AH33" s="66" t="s">
        <v>106</v>
      </c>
      <c r="AI33" s="86"/>
      <c r="AJ33" s="66">
        <v>3</v>
      </c>
      <c r="AK33" s="66"/>
      <c r="AL33" s="243">
        <f t="shared" ca="1" si="3"/>
        <v>70.389041095890406</v>
      </c>
      <c r="AM33" s="241">
        <f t="shared" si="1"/>
        <v>6</v>
      </c>
      <c r="AN33" s="241" t="str">
        <f t="shared" si="7"/>
        <v>Mường</v>
      </c>
    </row>
    <row r="34" spans="1:44" s="3" customFormat="1" ht="15.75">
      <c r="A34" s="62">
        <v>11</v>
      </c>
      <c r="B34" s="62">
        <f t="shared" si="2"/>
        <v>1</v>
      </c>
      <c r="C34" s="157" t="str">
        <f t="shared" si="8"/>
        <v>Hà Thị Cảnh</v>
      </c>
      <c r="D34" s="71" t="s">
        <v>954</v>
      </c>
      <c r="E34" s="66">
        <v>1</v>
      </c>
      <c r="F34" s="64">
        <v>14750</v>
      </c>
      <c r="G34" s="66">
        <v>2</v>
      </c>
      <c r="H34" s="68" t="s">
        <v>955</v>
      </c>
      <c r="I34" s="242"/>
      <c r="J34" s="242"/>
      <c r="K34" s="242"/>
      <c r="L34" s="242"/>
      <c r="M34" s="242"/>
      <c r="N34" s="62" t="s">
        <v>947</v>
      </c>
      <c r="O34" s="66">
        <v>6</v>
      </c>
      <c r="P34" s="62"/>
      <c r="Q34" s="62"/>
      <c r="R34" s="62"/>
      <c r="S34" s="161">
        <v>110</v>
      </c>
      <c r="T34" s="160">
        <v>30</v>
      </c>
      <c r="U34" s="86">
        <v>1</v>
      </c>
      <c r="V34" s="62">
        <v>2</v>
      </c>
      <c r="W34" s="62"/>
      <c r="X34" s="62">
        <v>4</v>
      </c>
      <c r="Y34" s="86"/>
      <c r="Z34" s="86"/>
      <c r="AA34" s="66"/>
      <c r="AB34" s="66"/>
      <c r="AC34" s="66"/>
      <c r="AD34" s="161">
        <v>10</v>
      </c>
      <c r="AE34" s="240"/>
      <c r="AF34" s="66"/>
      <c r="AG34" s="66" t="str">
        <f t="shared" si="4"/>
        <v>x</v>
      </c>
      <c r="AH34" s="66" t="s">
        <v>106</v>
      </c>
      <c r="AI34" s="86"/>
      <c r="AJ34" s="66">
        <v>3</v>
      </c>
      <c r="AK34" s="66"/>
      <c r="AL34" s="243">
        <f t="shared" ca="1" si="3"/>
        <v>85.630136986301366</v>
      </c>
      <c r="AM34" s="241">
        <f t="shared" si="1"/>
        <v>6</v>
      </c>
      <c r="AN34" s="241" t="str">
        <f t="shared" si="7"/>
        <v>Mường</v>
      </c>
    </row>
    <row r="35" spans="1:44" s="3" customFormat="1" ht="15.75">
      <c r="A35" s="62" t="str">
        <f>IF(E35=1,SUMIF(E$10:E35,1),"")</f>
        <v/>
      </c>
      <c r="B35" s="62">
        <f t="shared" si="2"/>
        <v>2</v>
      </c>
      <c r="C35" s="157" t="str">
        <f t="shared" si="8"/>
        <v>Hà Thị Cảnh</v>
      </c>
      <c r="D35" s="71" t="s">
        <v>956</v>
      </c>
      <c r="E35" s="66">
        <v>3</v>
      </c>
      <c r="F35" s="64">
        <v>31088</v>
      </c>
      <c r="G35" s="66">
        <v>2</v>
      </c>
      <c r="H35" s="68" t="s">
        <v>957</v>
      </c>
      <c r="I35" s="239"/>
      <c r="J35" s="239"/>
      <c r="K35" s="239"/>
      <c r="L35" s="239"/>
      <c r="M35" s="239"/>
      <c r="N35" s="62" t="s">
        <v>947</v>
      </c>
      <c r="O35" s="66">
        <v>6</v>
      </c>
      <c r="P35" s="62"/>
      <c r="Q35" s="62"/>
      <c r="R35" s="62"/>
      <c r="S35" s="161"/>
      <c r="T35" s="160"/>
      <c r="U35" s="86"/>
      <c r="V35" s="62"/>
      <c r="W35" s="62"/>
      <c r="X35" s="62"/>
      <c r="Y35" s="86"/>
      <c r="Z35" s="86"/>
      <c r="AA35" s="66"/>
      <c r="AB35" s="66"/>
      <c r="AC35" s="66"/>
      <c r="AD35" s="161"/>
      <c r="AE35" s="240"/>
      <c r="AF35" s="66"/>
      <c r="AG35" s="66" t="str">
        <f t="shared" si="4"/>
        <v>x</v>
      </c>
      <c r="AH35" s="66"/>
      <c r="AI35" s="86"/>
      <c r="AJ35" s="66"/>
      <c r="AK35" s="66"/>
      <c r="AL35" s="243">
        <f t="shared" ca="1" si="3"/>
        <v>40.868493150684934</v>
      </c>
      <c r="AM35" s="241" t="str">
        <f t="shared" si="1"/>
        <v/>
      </c>
      <c r="AN35" s="241" t="str">
        <f t="shared" si="7"/>
        <v/>
      </c>
    </row>
    <row r="36" spans="1:44" s="3" customFormat="1" ht="15.75">
      <c r="A36" s="62">
        <v>12</v>
      </c>
      <c r="B36" s="62">
        <f t="shared" si="2"/>
        <v>1</v>
      </c>
      <c r="C36" s="157" t="str">
        <f t="shared" si="8"/>
        <v>Trịnh Thị Hòa</v>
      </c>
      <c r="D36" s="71" t="s">
        <v>343</v>
      </c>
      <c r="E36" s="66">
        <v>1</v>
      </c>
      <c r="F36" s="64" t="s">
        <v>958</v>
      </c>
      <c r="G36" s="66">
        <v>2</v>
      </c>
      <c r="H36" s="201" t="s">
        <v>959</v>
      </c>
      <c r="I36" s="242"/>
      <c r="J36" s="242"/>
      <c r="K36" s="242"/>
      <c r="L36" s="242"/>
      <c r="M36" s="242"/>
      <c r="N36" s="62" t="s">
        <v>947</v>
      </c>
      <c r="O36" s="66">
        <v>1</v>
      </c>
      <c r="P36" s="62"/>
      <c r="Q36" s="62"/>
      <c r="R36" s="62"/>
      <c r="S36" s="161">
        <v>110</v>
      </c>
      <c r="T36" s="160">
        <v>30</v>
      </c>
      <c r="U36" s="86"/>
      <c r="V36" s="62">
        <v>2</v>
      </c>
      <c r="W36" s="62"/>
      <c r="X36" s="62">
        <v>4</v>
      </c>
      <c r="Y36" s="86"/>
      <c r="Z36" s="86"/>
      <c r="AA36" s="66"/>
      <c r="AB36" s="66"/>
      <c r="AC36" s="66"/>
      <c r="AD36" s="161">
        <v>10</v>
      </c>
      <c r="AE36" s="240"/>
      <c r="AF36" s="66"/>
      <c r="AG36" s="66" t="str">
        <f t="shared" si="4"/>
        <v/>
      </c>
      <c r="AH36" s="66" t="s">
        <v>106</v>
      </c>
      <c r="AI36" s="86"/>
      <c r="AJ36" s="66">
        <v>3</v>
      </c>
      <c r="AK36" s="66"/>
      <c r="AL36" s="243">
        <f t="shared" ca="1" si="3"/>
        <v>63.230136986301368</v>
      </c>
      <c r="AM36" s="241">
        <f>IF(AND(E36=1,AG36=""),1,IF(AND(E36=1,O36=1,AG36="x"),#REF!,IF(AND(E36=1,O36&lt;&gt;1),O36,IF(OR(E36&gt;1,E36=0),""))))</f>
        <v>1</v>
      </c>
      <c r="AN36" s="241" t="e">
        <f t="shared" si="7"/>
        <v>#N/A</v>
      </c>
    </row>
    <row r="37" spans="1:44" s="3" customFormat="1" ht="15.75">
      <c r="A37" s="62">
        <v>13</v>
      </c>
      <c r="B37" s="62">
        <f>IF(E37=1,1,IF(E37&gt;1,#REF!+1,""))</f>
        <v>1</v>
      </c>
      <c r="C37" s="157" t="str">
        <f>IF(E37=1,D37,#REF!)</f>
        <v>Đoàn Thị Lộc</v>
      </c>
      <c r="D37" s="71" t="s">
        <v>960</v>
      </c>
      <c r="E37" s="66">
        <v>1</v>
      </c>
      <c r="F37" s="64">
        <v>18548</v>
      </c>
      <c r="G37" s="66">
        <v>2</v>
      </c>
      <c r="H37" s="65" t="s">
        <v>961</v>
      </c>
      <c r="I37" s="242"/>
      <c r="J37" s="242"/>
      <c r="K37" s="242"/>
      <c r="L37" s="242"/>
      <c r="M37" s="242"/>
      <c r="N37" s="62" t="s">
        <v>962</v>
      </c>
      <c r="O37" s="66">
        <v>1</v>
      </c>
      <c r="P37" s="62"/>
      <c r="Q37" s="62"/>
      <c r="R37" s="62"/>
      <c r="S37" s="161">
        <v>120</v>
      </c>
      <c r="T37" s="160">
        <v>30</v>
      </c>
      <c r="U37" s="86">
        <v>1</v>
      </c>
      <c r="V37" s="62">
        <v>2</v>
      </c>
      <c r="W37" s="62"/>
      <c r="X37" s="62">
        <v>4</v>
      </c>
      <c r="Y37" s="86"/>
      <c r="Z37" s="86"/>
      <c r="AA37" s="66"/>
      <c r="AB37" s="66"/>
      <c r="AC37" s="66"/>
      <c r="AD37" s="161">
        <v>10</v>
      </c>
      <c r="AE37" s="240"/>
      <c r="AF37" s="66"/>
      <c r="AG37" s="66" t="str">
        <f t="shared" si="4"/>
        <v/>
      </c>
      <c r="AH37" s="66" t="s">
        <v>106</v>
      </c>
      <c r="AI37" s="86"/>
      <c r="AJ37" s="66">
        <v>7</v>
      </c>
      <c r="AK37" s="66"/>
      <c r="AL37" s="243">
        <f t="shared" ca="1" si="3"/>
        <v>75.224657534246575</v>
      </c>
      <c r="AM37" s="241">
        <f t="shared" si="1"/>
        <v>1</v>
      </c>
      <c r="AN37" s="241" t="e">
        <f t="shared" si="7"/>
        <v>#N/A</v>
      </c>
    </row>
    <row r="38" spans="1:44" s="3" customFormat="1" ht="15.75">
      <c r="A38" s="62">
        <v>14</v>
      </c>
      <c r="B38" s="62">
        <f t="shared" si="2"/>
        <v>1</v>
      </c>
      <c r="C38" s="157" t="str">
        <f>IF(E38=1,D38,'[1]100'!C92)</f>
        <v>Trịnh Thị Minh</v>
      </c>
      <c r="D38" s="71" t="s">
        <v>963</v>
      </c>
      <c r="E38" s="66">
        <v>1</v>
      </c>
      <c r="F38" s="64">
        <v>22921</v>
      </c>
      <c r="G38" s="66">
        <v>1</v>
      </c>
      <c r="H38" s="201" t="s">
        <v>964</v>
      </c>
      <c r="I38" s="242"/>
      <c r="J38" s="242"/>
      <c r="K38" s="242"/>
      <c r="L38" s="242"/>
      <c r="M38" s="242"/>
      <c r="N38" s="62" t="s">
        <v>962</v>
      </c>
      <c r="O38" s="66">
        <v>1</v>
      </c>
      <c r="P38" s="62"/>
      <c r="Q38" s="62"/>
      <c r="R38" s="62"/>
      <c r="S38" s="161">
        <v>130</v>
      </c>
      <c r="T38" s="160">
        <v>30</v>
      </c>
      <c r="U38" s="86"/>
      <c r="V38" s="62">
        <v>2</v>
      </c>
      <c r="W38" s="62"/>
      <c r="X38" s="62">
        <v>4</v>
      </c>
      <c r="Y38" s="86"/>
      <c r="Z38" s="86"/>
      <c r="AA38" s="66"/>
      <c r="AB38" s="66"/>
      <c r="AC38" s="66"/>
      <c r="AD38" s="161">
        <v>10</v>
      </c>
      <c r="AE38" s="240"/>
      <c r="AF38" s="66">
        <v>12</v>
      </c>
      <c r="AG38" s="66" t="str">
        <f t="shared" si="4"/>
        <v/>
      </c>
      <c r="AH38" s="66"/>
      <c r="AI38" s="86"/>
      <c r="AJ38" s="66">
        <v>3</v>
      </c>
      <c r="AK38" s="66"/>
      <c r="AL38" s="243">
        <f t="shared" ca="1" si="3"/>
        <v>63.243835616438353</v>
      </c>
      <c r="AM38" s="241">
        <f>IF(AND(E38=1,AG38=""),1,IF(AND(E38=1,O38=1,AG38="x"),#REF!,IF(AND(E38=1,O38&lt;&gt;1),O38,IF(OR(E38&gt;1,E38=0),""))))</f>
        <v>1</v>
      </c>
      <c r="AN38" s="241" t="e">
        <f t="shared" si="7"/>
        <v>#N/A</v>
      </c>
    </row>
    <row r="39" spans="1:44" s="3" customFormat="1" ht="15.75">
      <c r="A39" s="62">
        <v>15</v>
      </c>
      <c r="B39" s="62">
        <f>IF(E39=1,1,IF(E39&gt;1,#REF!+1,""))</f>
        <v>1</v>
      </c>
      <c r="C39" s="157" t="str">
        <f>IF(E39=1,D39,#REF!)</f>
        <v>Quách Hiền Chi</v>
      </c>
      <c r="D39" s="71" t="s">
        <v>965</v>
      </c>
      <c r="E39" s="66">
        <v>1</v>
      </c>
      <c r="F39" s="64">
        <v>38244</v>
      </c>
      <c r="G39" s="66">
        <v>2</v>
      </c>
      <c r="H39" s="203" t="s">
        <v>966</v>
      </c>
      <c r="I39" s="239"/>
      <c r="J39" s="239"/>
      <c r="K39" s="239"/>
      <c r="L39" s="239"/>
      <c r="M39" s="239"/>
      <c r="N39" s="62" t="s">
        <v>962</v>
      </c>
      <c r="O39" s="66">
        <v>6</v>
      </c>
      <c r="P39" s="62"/>
      <c r="Q39" s="62"/>
      <c r="R39" s="62"/>
      <c r="S39" s="161">
        <v>110</v>
      </c>
      <c r="T39" s="160">
        <v>30</v>
      </c>
      <c r="U39" s="86"/>
      <c r="V39" s="62"/>
      <c r="W39" s="62"/>
      <c r="X39" s="62"/>
      <c r="Y39" s="86"/>
      <c r="Z39" s="86"/>
      <c r="AA39" s="66">
        <v>7</v>
      </c>
      <c r="AB39" s="66"/>
      <c r="AC39" s="66"/>
      <c r="AD39" s="161">
        <v>10</v>
      </c>
      <c r="AE39" s="240"/>
      <c r="AF39" s="66"/>
      <c r="AG39" s="66" t="str">
        <f t="shared" si="4"/>
        <v>x</v>
      </c>
      <c r="AH39" s="66"/>
      <c r="AI39" s="86"/>
      <c r="AJ39" s="66">
        <v>4</v>
      </c>
      <c r="AK39" s="66"/>
      <c r="AL39" s="243">
        <f t="shared" ca="1" si="3"/>
        <v>21.263013698630136</v>
      </c>
      <c r="AM39" s="241">
        <f>IF(AND(E39=1,AG39=""),1,IF(AND(E39=1,O39=1,AG39="x"),#REF!,IF(AND(E39=1,O39&lt;&gt;1),O39,IF(OR(E39&gt;1,E39=0),""))))</f>
        <v>6</v>
      </c>
      <c r="AN39" s="241" t="str">
        <f t="shared" si="7"/>
        <v>Mường</v>
      </c>
    </row>
    <row r="40" spans="1:44" s="3" customFormat="1" ht="15.75">
      <c r="A40" s="62" t="str">
        <f>IF(E40=1,SUMIF(E$10:E40,1),"")</f>
        <v/>
      </c>
      <c r="B40" s="62">
        <f t="shared" si="2"/>
        <v>2</v>
      </c>
      <c r="C40" s="157" t="str">
        <f t="shared" ref="C40" si="9">IF(E40=1,D40,C39)</f>
        <v>Quách Hiền Chi</v>
      </c>
      <c r="D40" s="71" t="s">
        <v>967</v>
      </c>
      <c r="E40" s="66">
        <v>5</v>
      </c>
      <c r="F40" s="64">
        <v>39720</v>
      </c>
      <c r="G40" s="66">
        <v>2</v>
      </c>
      <c r="H40" s="203" t="s">
        <v>968</v>
      </c>
      <c r="I40" s="242"/>
      <c r="J40" s="242"/>
      <c r="K40" s="242"/>
      <c r="L40" s="242"/>
      <c r="M40" s="242"/>
      <c r="N40" s="62" t="s">
        <v>962</v>
      </c>
      <c r="O40" s="66">
        <v>6</v>
      </c>
      <c r="P40" s="62"/>
      <c r="Q40" s="62"/>
      <c r="R40" s="62"/>
      <c r="S40" s="161"/>
      <c r="T40" s="160"/>
      <c r="U40" s="86"/>
      <c r="V40" s="62"/>
      <c r="W40" s="62"/>
      <c r="X40" s="62"/>
      <c r="Y40" s="86"/>
      <c r="Z40" s="86"/>
      <c r="AA40" s="66"/>
      <c r="AB40" s="66"/>
      <c r="AC40" s="66"/>
      <c r="AD40" s="161"/>
      <c r="AE40" s="240"/>
      <c r="AF40" s="66"/>
      <c r="AG40" s="66" t="str">
        <f t="shared" si="4"/>
        <v>x</v>
      </c>
      <c r="AH40" s="66"/>
      <c r="AI40" s="86"/>
      <c r="AJ40" s="66"/>
      <c r="AK40" s="66"/>
      <c r="AL40" s="243">
        <f t="shared" ca="1" si="3"/>
        <v>17.219178082191782</v>
      </c>
      <c r="AM40" s="241" t="str">
        <f t="shared" si="1"/>
        <v/>
      </c>
      <c r="AN40" s="241" t="str">
        <f t="shared" si="7"/>
        <v/>
      </c>
    </row>
    <row r="41" spans="1:44" s="244" customFormat="1" ht="18.600000000000001" customHeight="1">
      <c r="A41" s="62">
        <v>16</v>
      </c>
      <c r="B41" s="62">
        <f>IF(E41=1,1,IF(E41&gt;1,B40+1,""))</f>
        <v>1</v>
      </c>
      <c r="C41" s="157" t="str">
        <f>IF(E41=1,D41,'[1]100'!C100)</f>
        <v>Nguyễn Thị Vui</v>
      </c>
      <c r="D41" s="71" t="s">
        <v>969</v>
      </c>
      <c r="E41" s="66">
        <v>1</v>
      </c>
      <c r="F41" s="64">
        <v>30196</v>
      </c>
      <c r="G41" s="66">
        <v>2</v>
      </c>
      <c r="H41" s="65" t="s">
        <v>970</v>
      </c>
      <c r="I41" s="242"/>
      <c r="J41" s="242"/>
      <c r="K41" s="242"/>
      <c r="L41" s="242"/>
      <c r="M41" s="242"/>
      <c r="N41" s="62" t="s">
        <v>962</v>
      </c>
      <c r="O41" s="66">
        <v>6</v>
      </c>
      <c r="P41" s="62"/>
      <c r="Q41" s="62"/>
      <c r="R41" s="62"/>
      <c r="S41" s="161">
        <v>110</v>
      </c>
      <c r="T41" s="160">
        <v>40</v>
      </c>
      <c r="U41" s="86">
        <v>1</v>
      </c>
      <c r="V41" s="62"/>
      <c r="W41" s="62"/>
      <c r="X41" s="62"/>
      <c r="Y41" s="86"/>
      <c r="Z41" s="86"/>
      <c r="AA41" s="66"/>
      <c r="AB41" s="66"/>
      <c r="AC41" s="66">
        <v>9</v>
      </c>
      <c r="AD41" s="161">
        <v>10</v>
      </c>
      <c r="AE41" s="240">
        <v>11</v>
      </c>
      <c r="AF41" s="66"/>
      <c r="AG41" s="66" t="str">
        <f t="shared" si="4"/>
        <v>x</v>
      </c>
      <c r="AH41" s="66"/>
      <c r="AI41" s="86"/>
      <c r="AJ41" s="66">
        <v>4</v>
      </c>
      <c r="AK41" s="66" t="s">
        <v>2942</v>
      </c>
      <c r="AL41" s="243">
        <f t="shared" ca="1" si="3"/>
        <v>43.31232876712329</v>
      </c>
      <c r="AM41" s="241">
        <f t="shared" si="1"/>
        <v>6</v>
      </c>
      <c r="AN41" s="241" t="str">
        <f>IF(AM41="","",(VLOOKUP(AM41,$AO$10:$AR$23,2,0)))</f>
        <v>Mường</v>
      </c>
      <c r="AO41" s="3"/>
      <c r="AP41" s="3"/>
      <c r="AQ41" s="3"/>
      <c r="AR41" s="3"/>
    </row>
    <row r="42" spans="1:44" s="244" customFormat="1" ht="18.600000000000001" customHeight="1">
      <c r="A42" s="62" t="str">
        <f>IF(E42=1,SUMIF(E$10:E42,1),"")</f>
        <v/>
      </c>
      <c r="B42" s="62">
        <f t="shared" ref="B42" si="10">IF(E42=1,1,IF(E42&gt;1,B41+1,""))</f>
        <v>2</v>
      </c>
      <c r="C42" s="157" t="str">
        <f>IF(E42=1,D42,C41)</f>
        <v>Nguyễn Thị Vui</v>
      </c>
      <c r="D42" s="71" t="s">
        <v>971</v>
      </c>
      <c r="E42" s="66">
        <v>3</v>
      </c>
      <c r="F42" s="87">
        <v>39222</v>
      </c>
      <c r="G42" s="66">
        <v>1</v>
      </c>
      <c r="H42" s="201" t="s">
        <v>972</v>
      </c>
      <c r="I42" s="242"/>
      <c r="J42" s="242"/>
      <c r="K42" s="242"/>
      <c r="L42" s="242"/>
      <c r="M42" s="242"/>
      <c r="N42" s="62" t="s">
        <v>962</v>
      </c>
      <c r="O42" s="66">
        <v>6</v>
      </c>
      <c r="P42" s="62"/>
      <c r="Q42" s="62"/>
      <c r="R42" s="62"/>
      <c r="S42" s="161"/>
      <c r="T42" s="160"/>
      <c r="U42" s="86"/>
      <c r="V42" s="62"/>
      <c r="W42" s="62"/>
      <c r="X42" s="62"/>
      <c r="Y42" s="86"/>
      <c r="Z42" s="86"/>
      <c r="AA42" s="66"/>
      <c r="AB42" s="66"/>
      <c r="AC42" s="66"/>
      <c r="AD42" s="161"/>
      <c r="AE42" s="240"/>
      <c r="AF42" s="66"/>
      <c r="AG42" s="66" t="str">
        <f t="shared" si="4"/>
        <v>x</v>
      </c>
      <c r="AH42" s="66"/>
      <c r="AI42" s="86"/>
      <c r="AJ42" s="66"/>
      <c r="AK42" s="66"/>
      <c r="AL42" s="243">
        <f t="shared" ca="1" si="3"/>
        <v>18.583561643835615</v>
      </c>
      <c r="AM42" s="241" t="str">
        <f>IF(AND(E42=1,AG42=""),1,IF(AND(E42=1,O42=1,AG42="x"),#REF!,IF(AND(E42=1,O42&lt;&gt;1),O42,IF(OR(E42&gt;1,E42=0),""))))</f>
        <v/>
      </c>
      <c r="AN42" s="241" t="str">
        <f>IF(AM42="","",(VLOOKUP(AM42,$AO$10:$AR$23,2,0)))</f>
        <v/>
      </c>
      <c r="AO42" s="3"/>
      <c r="AP42" s="3"/>
      <c r="AQ42" s="3"/>
      <c r="AR42" s="3"/>
    </row>
    <row r="43" spans="1:44" s="244" customFormat="1" ht="12.75">
      <c r="A43" s="62">
        <v>17</v>
      </c>
      <c r="B43" s="180">
        <v>1</v>
      </c>
      <c r="C43" s="157" t="str">
        <f t="shared" ref="C43" si="11">IF(E43=1,D43,C42)</f>
        <v>Nguyễn Thị Đa</v>
      </c>
      <c r="D43" s="157" t="s">
        <v>973</v>
      </c>
      <c r="E43" s="67">
        <v>1</v>
      </c>
      <c r="F43" s="245" t="s">
        <v>974</v>
      </c>
      <c r="G43" s="67">
        <v>2</v>
      </c>
      <c r="H43" s="203" t="s">
        <v>975</v>
      </c>
      <c r="I43" s="246"/>
      <c r="J43" s="246"/>
      <c r="K43" s="246"/>
      <c r="L43" s="246"/>
      <c r="M43" s="246"/>
      <c r="N43" s="247" t="s">
        <v>976</v>
      </c>
      <c r="O43" s="247">
        <v>1</v>
      </c>
      <c r="P43" s="247"/>
      <c r="Q43" s="247"/>
      <c r="R43" s="247"/>
      <c r="S43" s="247">
        <v>125</v>
      </c>
      <c r="T43" s="247">
        <v>30</v>
      </c>
      <c r="U43" s="248"/>
      <c r="V43" s="248"/>
      <c r="W43" s="248"/>
      <c r="X43" s="248"/>
      <c r="Y43" s="248"/>
      <c r="Z43" s="248"/>
      <c r="AA43" s="248"/>
      <c r="AB43" s="248"/>
      <c r="AC43" s="248"/>
      <c r="AD43" s="248">
        <v>10</v>
      </c>
      <c r="AE43" s="188">
        <v>11</v>
      </c>
      <c r="AF43" s="188">
        <v>12</v>
      </c>
      <c r="AG43" s="66" t="str">
        <f t="shared" si="4"/>
        <v/>
      </c>
      <c r="AH43" s="247" t="s">
        <v>106</v>
      </c>
      <c r="AI43" s="247"/>
      <c r="AJ43" s="249">
        <v>3</v>
      </c>
      <c r="AK43" s="247"/>
      <c r="AL43" s="250"/>
      <c r="AM43" s="78"/>
      <c r="AN43" s="78"/>
    </row>
    <row r="44" spans="1:44" s="244" customFormat="1" ht="12.75">
      <c r="A44" s="62">
        <v>18</v>
      </c>
      <c r="B44" s="180">
        <v>1</v>
      </c>
      <c r="C44" s="157" t="str">
        <f>IF(E44=1,D44,#REF!)</f>
        <v>Lê Thị Thủy</v>
      </c>
      <c r="D44" s="251" t="s">
        <v>977</v>
      </c>
      <c r="E44" s="247">
        <v>1</v>
      </c>
      <c r="F44" s="252" t="s">
        <v>978</v>
      </c>
      <c r="G44" s="247">
        <v>2</v>
      </c>
      <c r="H44" s="253" t="s">
        <v>979</v>
      </c>
      <c r="I44" s="246"/>
      <c r="J44" s="246"/>
      <c r="K44" s="246"/>
      <c r="L44" s="246"/>
      <c r="M44" s="246"/>
      <c r="N44" s="247" t="s">
        <v>976</v>
      </c>
      <c r="O44" s="247">
        <v>1</v>
      </c>
      <c r="P44" s="247"/>
      <c r="Q44" s="247"/>
      <c r="R44" s="247"/>
      <c r="S44" s="247">
        <v>125</v>
      </c>
      <c r="T44" s="247">
        <v>30</v>
      </c>
      <c r="U44" s="248">
        <v>1</v>
      </c>
      <c r="V44" s="248"/>
      <c r="W44" s="248"/>
      <c r="X44" s="248"/>
      <c r="Y44" s="248"/>
      <c r="Z44" s="248"/>
      <c r="AA44" s="248"/>
      <c r="AB44" s="248"/>
      <c r="AC44" s="248"/>
      <c r="AD44" s="248"/>
      <c r="AE44" s="188">
        <v>11</v>
      </c>
      <c r="AF44" s="188">
        <v>12</v>
      </c>
      <c r="AG44" s="66" t="str">
        <f t="shared" si="4"/>
        <v/>
      </c>
      <c r="AH44" s="247" t="s">
        <v>106</v>
      </c>
      <c r="AI44" s="247"/>
      <c r="AJ44" s="249">
        <v>3</v>
      </c>
      <c r="AK44" s="247" t="s">
        <v>980</v>
      </c>
      <c r="AL44" s="250"/>
      <c r="AM44" s="78"/>
      <c r="AN44" s="78"/>
    </row>
    <row r="45" spans="1:44" s="3" customFormat="1" ht="15.75">
      <c r="A45" s="62">
        <v>19</v>
      </c>
      <c r="B45" s="62">
        <f>IF(E45=1,1,IF(E45&gt;1,#REF!+1,""))</f>
        <v>1</v>
      </c>
      <c r="C45" s="157" t="str">
        <f>IF(E45=1,D45,'[1]DS TN'!#REF!)</f>
        <v>Trịnh Văn Tín</v>
      </c>
      <c r="D45" s="171" t="s">
        <v>981</v>
      </c>
      <c r="E45" s="66">
        <v>1</v>
      </c>
      <c r="F45" s="84" t="s">
        <v>982</v>
      </c>
      <c r="G45" s="66">
        <v>1</v>
      </c>
      <c r="H45" s="254" t="s">
        <v>983</v>
      </c>
      <c r="I45" s="242"/>
      <c r="J45" s="242"/>
      <c r="K45" s="242"/>
      <c r="L45" s="242"/>
      <c r="M45" s="242"/>
      <c r="N45" s="67" t="s">
        <v>984</v>
      </c>
      <c r="O45" s="66">
        <v>1</v>
      </c>
      <c r="P45" s="62"/>
      <c r="Q45" s="62"/>
      <c r="R45" s="62"/>
      <c r="S45" s="161">
        <v>100</v>
      </c>
      <c r="T45" s="160">
        <v>30</v>
      </c>
      <c r="U45" s="86"/>
      <c r="V45" s="62">
        <v>2</v>
      </c>
      <c r="W45" s="62"/>
      <c r="X45" s="62">
        <v>4</v>
      </c>
      <c r="Y45" s="86"/>
      <c r="Z45" s="86"/>
      <c r="AA45" s="66"/>
      <c r="AB45" s="66"/>
      <c r="AC45" s="66"/>
      <c r="AD45" s="161">
        <v>10</v>
      </c>
      <c r="AE45" s="240"/>
      <c r="AF45" s="66"/>
      <c r="AG45" s="66" t="str">
        <f t="shared" si="4"/>
        <v/>
      </c>
      <c r="AH45" s="66" t="s">
        <v>106</v>
      </c>
      <c r="AI45" s="86"/>
      <c r="AJ45" s="66">
        <v>3</v>
      </c>
      <c r="AK45" s="66"/>
      <c r="AL45" s="243">
        <f t="shared" ref="AL45:AL70" ca="1" si="12">IF(F45="","",(TODAY()-F45)/365)</f>
        <v>75.589041095890408</v>
      </c>
      <c r="AM45" s="241">
        <f>IF(AND(E45=1,AG45=""),1,IF(AND(E45=1,O45=1,AG45="x"),O46,IF(AND(E45=1,O45&lt;&gt;1),O45,IF(OR(E45&gt;1,E45=0),""))))</f>
        <v>1</v>
      </c>
      <c r="AN45" s="241" t="e">
        <f t="shared" ref="AN45:AN70" si="13">IF(AM45="","",(VLOOKUP(AM45,$AO$10:$AR$10,2,0)))</f>
        <v>#N/A</v>
      </c>
    </row>
    <row r="46" spans="1:44" s="3" customFormat="1" ht="15.75">
      <c r="A46" s="62" t="str">
        <f>IF(E46=1,SUMIF(E$10:E46,1),"")</f>
        <v/>
      </c>
      <c r="B46" s="62">
        <f>IF(E46=1,1,IF(E46&gt;1,B45+1,""))</f>
        <v>2</v>
      </c>
      <c r="C46" s="157" t="str">
        <f>IF(E46=1,D46,C45)</f>
        <v>Trịnh Văn Tín</v>
      </c>
      <c r="D46" s="171" t="s">
        <v>985</v>
      </c>
      <c r="E46" s="66">
        <v>6</v>
      </c>
      <c r="F46" s="84" t="s">
        <v>986</v>
      </c>
      <c r="G46" s="66">
        <v>1</v>
      </c>
      <c r="H46" s="255" t="s">
        <v>987</v>
      </c>
      <c r="I46" s="239"/>
      <c r="J46" s="239"/>
      <c r="K46" s="239"/>
      <c r="L46" s="239"/>
      <c r="M46" s="239"/>
      <c r="N46" s="67" t="s">
        <v>984</v>
      </c>
      <c r="O46" s="66">
        <v>1</v>
      </c>
      <c r="P46" s="62"/>
      <c r="Q46" s="62"/>
      <c r="R46" s="62"/>
      <c r="S46" s="161"/>
      <c r="T46" s="160"/>
      <c r="U46" s="86"/>
      <c r="V46" s="62"/>
      <c r="W46" s="62"/>
      <c r="X46" s="62">
        <v>4</v>
      </c>
      <c r="Y46" s="86"/>
      <c r="Z46" s="86"/>
      <c r="AA46" s="66"/>
      <c r="AB46" s="66"/>
      <c r="AC46" s="66"/>
      <c r="AD46" s="161"/>
      <c r="AE46" s="240"/>
      <c r="AF46" s="66"/>
      <c r="AG46" s="66" t="str">
        <f t="shared" si="4"/>
        <v/>
      </c>
      <c r="AH46" s="66"/>
      <c r="AI46" s="86"/>
      <c r="AJ46" s="66"/>
      <c r="AK46" s="66"/>
      <c r="AL46" s="243">
        <f t="shared" ca="1" si="12"/>
        <v>17.315068493150687</v>
      </c>
      <c r="AM46" s="241" t="str">
        <f>IF(AND(E46=1,AG46=""),1,IF(AND(E46=1,O46=1,AG46="x"),O47,IF(AND(E46=1,O46&lt;&gt;1),O46,IF(OR(E46&gt;1,E46=0),""))))</f>
        <v/>
      </c>
      <c r="AN46" s="241" t="str">
        <f t="shared" si="13"/>
        <v/>
      </c>
    </row>
    <row r="47" spans="1:44" s="3" customFormat="1" ht="15.75">
      <c r="A47" s="62" t="str">
        <f>IF(E47=1,SUMIF(E$10:E47,1),"")</f>
        <v/>
      </c>
      <c r="B47" s="62">
        <f>IF(E47=1,1,IF(E47&gt;1,B46+1,""))</f>
        <v>3</v>
      </c>
      <c r="C47" s="157" t="str">
        <f>IF(E47=1,D47,C46)</f>
        <v>Trịnh Văn Tín</v>
      </c>
      <c r="D47" s="171" t="s">
        <v>988</v>
      </c>
      <c r="E47" s="66">
        <v>2</v>
      </c>
      <c r="F47" s="84" t="s">
        <v>989</v>
      </c>
      <c r="G47" s="66">
        <v>1</v>
      </c>
      <c r="H47" s="254" t="s">
        <v>990</v>
      </c>
      <c r="I47" s="242"/>
      <c r="J47" s="242"/>
      <c r="K47" s="242"/>
      <c r="L47" s="242"/>
      <c r="M47" s="242"/>
      <c r="N47" s="67" t="s">
        <v>984</v>
      </c>
      <c r="O47" s="66">
        <v>1</v>
      </c>
      <c r="P47" s="62"/>
      <c r="Q47" s="62"/>
      <c r="R47" s="62"/>
      <c r="S47" s="161"/>
      <c r="T47" s="160"/>
      <c r="U47" s="86"/>
      <c r="V47" s="62"/>
      <c r="W47" s="62"/>
      <c r="X47" s="62"/>
      <c r="Y47" s="86"/>
      <c r="Z47" s="86"/>
      <c r="AA47" s="66"/>
      <c r="AB47" s="66"/>
      <c r="AC47" s="66"/>
      <c r="AD47" s="161"/>
      <c r="AE47" s="240"/>
      <c r="AF47" s="66"/>
      <c r="AG47" s="66" t="str">
        <f t="shared" si="4"/>
        <v/>
      </c>
      <c r="AH47" s="66"/>
      <c r="AI47" s="86"/>
      <c r="AJ47" s="66"/>
      <c r="AK47" s="66"/>
      <c r="AL47" s="243">
        <f t="shared" ca="1" si="12"/>
        <v>73.389041095890406</v>
      </c>
      <c r="AM47" s="241" t="str">
        <f>IF(AND(E47=1,AG47=""),1,IF(AND(E47=1,O47=1,AG47="x"),#REF!,IF(AND(E47=1,O47&lt;&gt;1),O47,IF(OR(E47&gt;1,E47=0),""))))</f>
        <v/>
      </c>
      <c r="AN47" s="241" t="str">
        <f t="shared" si="13"/>
        <v/>
      </c>
    </row>
    <row r="48" spans="1:44" s="3" customFormat="1" ht="15.75">
      <c r="A48" s="62">
        <v>20</v>
      </c>
      <c r="B48" s="62">
        <f>IF(E48=1,1,IF(E48&gt;1,#REF!+1,""))</f>
        <v>1</v>
      </c>
      <c r="C48" s="157" t="str">
        <f>IF(E48=1,D48,#REF!)</f>
        <v>Đỗ Thị Áp</v>
      </c>
      <c r="D48" s="71" t="s">
        <v>991</v>
      </c>
      <c r="E48" s="66">
        <v>1</v>
      </c>
      <c r="F48" s="64">
        <v>16202</v>
      </c>
      <c r="G48" s="66">
        <v>2</v>
      </c>
      <c r="H48" s="65" t="s">
        <v>992</v>
      </c>
      <c r="I48" s="242"/>
      <c r="J48" s="242"/>
      <c r="K48" s="242"/>
      <c r="L48" s="242"/>
      <c r="M48" s="242"/>
      <c r="N48" s="62" t="s">
        <v>993</v>
      </c>
      <c r="O48" s="66">
        <v>1</v>
      </c>
      <c r="P48" s="62"/>
      <c r="Q48" s="62"/>
      <c r="R48" s="62"/>
      <c r="S48" s="161">
        <v>105</v>
      </c>
      <c r="T48" s="160">
        <v>30</v>
      </c>
      <c r="U48" s="86">
        <v>1</v>
      </c>
      <c r="V48" s="62"/>
      <c r="W48" s="62"/>
      <c r="X48" s="62"/>
      <c r="Y48" s="86"/>
      <c r="Z48" s="86"/>
      <c r="AA48" s="66"/>
      <c r="AB48" s="66"/>
      <c r="AC48" s="66"/>
      <c r="AD48" s="161"/>
      <c r="AE48" s="240">
        <v>11</v>
      </c>
      <c r="AF48" s="66">
        <v>12</v>
      </c>
      <c r="AG48" s="66" t="str">
        <f t="shared" si="4"/>
        <v/>
      </c>
      <c r="AH48" s="66" t="s">
        <v>106</v>
      </c>
      <c r="AI48" s="86"/>
      <c r="AJ48" s="66">
        <v>3</v>
      </c>
      <c r="AK48" s="66"/>
      <c r="AL48" s="243">
        <f t="shared" ca="1" si="12"/>
        <v>81.652054794520552</v>
      </c>
      <c r="AM48" s="241">
        <f>IF(AND(E48=1,AG48=""),1,IF(AND(E48=1,O48=1,AG48="x"),#REF!,IF(AND(E48=1,O48&lt;&gt;1),O48,IF(OR(E48&gt;1,E48=0),""))))</f>
        <v>1</v>
      </c>
      <c r="AN48" s="241" t="e">
        <f t="shared" si="13"/>
        <v>#N/A</v>
      </c>
    </row>
    <row r="49" spans="1:40" s="3" customFormat="1" ht="15.75">
      <c r="A49" s="62">
        <v>21</v>
      </c>
      <c r="B49" s="62">
        <f>IF(E49=1,1,IF(E49&gt;1,#REF!+1,""))</f>
        <v>1</v>
      </c>
      <c r="C49" s="157" t="str">
        <f>IF(E49=1,D49,#REF!)</f>
        <v>Lê Thị Hoa</v>
      </c>
      <c r="D49" s="71" t="s">
        <v>76</v>
      </c>
      <c r="E49" s="66">
        <v>1</v>
      </c>
      <c r="F49" s="64">
        <v>20455</v>
      </c>
      <c r="G49" s="66">
        <v>2</v>
      </c>
      <c r="H49" s="203" t="s">
        <v>994</v>
      </c>
      <c r="I49" s="242"/>
      <c r="J49" s="242"/>
      <c r="K49" s="242"/>
      <c r="L49" s="242"/>
      <c r="M49" s="242"/>
      <c r="N49" s="62" t="s">
        <v>993</v>
      </c>
      <c r="O49" s="66">
        <v>1</v>
      </c>
      <c r="P49" s="62"/>
      <c r="Q49" s="62"/>
      <c r="R49" s="62"/>
      <c r="S49" s="161">
        <v>140</v>
      </c>
      <c r="T49" s="160">
        <v>40</v>
      </c>
      <c r="U49" s="86">
        <v>1</v>
      </c>
      <c r="V49" s="62">
        <v>2</v>
      </c>
      <c r="W49" s="62"/>
      <c r="X49" s="62"/>
      <c r="Y49" s="86"/>
      <c r="Z49" s="86">
        <v>6</v>
      </c>
      <c r="AA49" s="66"/>
      <c r="AB49" s="66"/>
      <c r="AC49" s="66"/>
      <c r="AD49" s="161"/>
      <c r="AE49" s="240">
        <v>11</v>
      </c>
      <c r="AF49" s="66"/>
      <c r="AG49" s="66" t="str">
        <f t="shared" si="4"/>
        <v/>
      </c>
      <c r="AH49" s="66" t="s">
        <v>106</v>
      </c>
      <c r="AI49" s="86"/>
      <c r="AJ49" s="66">
        <v>3</v>
      </c>
      <c r="AK49" s="66"/>
      <c r="AL49" s="243">
        <f t="shared" ca="1" si="12"/>
        <v>70</v>
      </c>
      <c r="AM49" s="241">
        <f t="shared" ref="AM49:AM55" si="14">IF(AND(E49=1,AG49=""),1,IF(AND(E49=1,O49=1,AG49="x"),O50,IF(AND(E49=1,O49&lt;&gt;1),O49,IF(OR(E49&gt;1,E49=0),""))))</f>
        <v>1</v>
      </c>
      <c r="AN49" s="241" t="e">
        <f t="shared" si="13"/>
        <v>#N/A</v>
      </c>
    </row>
    <row r="50" spans="1:40" s="3" customFormat="1" ht="15.75">
      <c r="A50" s="62" t="str">
        <f>IF(E50=1,SUMIF(E$10:E50,1),"")</f>
        <v/>
      </c>
      <c r="B50" s="62">
        <f t="shared" ref="B50:B56" si="15">IF(E50=1,1,IF(E50&gt;1,B49+1,""))</f>
        <v>2</v>
      </c>
      <c r="C50" s="157" t="str">
        <f t="shared" ref="C50:C56" si="16">IF(E50=1,D50,C49)</f>
        <v>Lê Thị Hoa</v>
      </c>
      <c r="D50" s="71" t="s">
        <v>855</v>
      </c>
      <c r="E50" s="66">
        <v>3</v>
      </c>
      <c r="F50" s="64">
        <v>28965</v>
      </c>
      <c r="G50" s="66">
        <v>2</v>
      </c>
      <c r="H50" s="65" t="s">
        <v>857</v>
      </c>
      <c r="I50" s="242"/>
      <c r="J50" s="242"/>
      <c r="K50" s="242"/>
      <c r="L50" s="242"/>
      <c r="M50" s="242"/>
      <c r="N50" s="62" t="s">
        <v>993</v>
      </c>
      <c r="O50" s="66">
        <v>1</v>
      </c>
      <c r="P50" s="62"/>
      <c r="Q50" s="62"/>
      <c r="R50" s="62"/>
      <c r="S50" s="161"/>
      <c r="T50" s="160"/>
      <c r="U50" s="86"/>
      <c r="V50" s="62"/>
      <c r="W50" s="62"/>
      <c r="X50" s="62"/>
      <c r="Y50" s="86"/>
      <c r="Z50" s="86"/>
      <c r="AA50" s="66"/>
      <c r="AB50" s="66"/>
      <c r="AC50" s="66"/>
      <c r="AD50" s="161"/>
      <c r="AE50" s="240"/>
      <c r="AF50" s="66"/>
      <c r="AG50" s="66" t="str">
        <f t="shared" si="4"/>
        <v/>
      </c>
      <c r="AH50" s="66"/>
      <c r="AI50" s="86"/>
      <c r="AJ50" s="66"/>
      <c r="AK50" s="66"/>
      <c r="AL50" s="243">
        <f t="shared" ca="1" si="12"/>
        <v>46.684931506849317</v>
      </c>
      <c r="AM50" s="241" t="str">
        <f t="shared" si="14"/>
        <v/>
      </c>
      <c r="AN50" s="241" t="str">
        <f t="shared" si="13"/>
        <v/>
      </c>
    </row>
    <row r="51" spans="1:40" s="3" customFormat="1" ht="15.75">
      <c r="A51" s="62" t="str">
        <f>IF(E51=1,SUMIF(E$10:E51,1),"")</f>
        <v/>
      </c>
      <c r="B51" s="62">
        <f t="shared" si="15"/>
        <v>3</v>
      </c>
      <c r="C51" s="157" t="str">
        <f t="shared" si="16"/>
        <v>Lê Thị Hoa</v>
      </c>
      <c r="D51" s="71" t="s">
        <v>995</v>
      </c>
      <c r="E51" s="66">
        <v>6</v>
      </c>
      <c r="F51" s="64">
        <v>39380</v>
      </c>
      <c r="G51" s="66">
        <v>2</v>
      </c>
      <c r="H51" s="88" t="s">
        <v>996</v>
      </c>
      <c r="I51" s="239"/>
      <c r="J51" s="239"/>
      <c r="K51" s="239"/>
      <c r="L51" s="239"/>
      <c r="M51" s="239"/>
      <c r="N51" s="62" t="s">
        <v>993</v>
      </c>
      <c r="O51" s="66">
        <v>1</v>
      </c>
      <c r="P51" s="62"/>
      <c r="Q51" s="62"/>
      <c r="R51" s="62"/>
      <c r="S51" s="161"/>
      <c r="T51" s="160"/>
      <c r="U51" s="86"/>
      <c r="V51" s="62"/>
      <c r="W51" s="62"/>
      <c r="X51" s="62">
        <v>4</v>
      </c>
      <c r="Y51" s="86"/>
      <c r="Z51" s="86"/>
      <c r="AA51" s="66"/>
      <c r="AB51" s="66"/>
      <c r="AC51" s="66"/>
      <c r="AD51" s="161"/>
      <c r="AE51" s="240"/>
      <c r="AF51" s="66"/>
      <c r="AG51" s="66" t="str">
        <f t="shared" si="4"/>
        <v/>
      </c>
      <c r="AH51" s="66"/>
      <c r="AI51" s="86"/>
      <c r="AJ51" s="66"/>
      <c r="AK51" s="66"/>
      <c r="AL51" s="243">
        <f t="shared" ca="1" si="12"/>
        <v>18.150684931506849</v>
      </c>
      <c r="AM51" s="241" t="str">
        <f t="shared" si="14"/>
        <v/>
      </c>
      <c r="AN51" s="241" t="str">
        <f t="shared" si="13"/>
        <v/>
      </c>
    </row>
    <row r="52" spans="1:40" s="3" customFormat="1" ht="15.75">
      <c r="A52" s="62" t="str">
        <f>IF(E52=1,SUMIF(E$10:E52,1),"")</f>
        <v/>
      </c>
      <c r="B52" s="62">
        <f t="shared" si="15"/>
        <v>4</v>
      </c>
      <c r="C52" s="157" t="str">
        <f t="shared" si="16"/>
        <v>Lê Thị Hoa</v>
      </c>
      <c r="D52" s="71" t="s">
        <v>997</v>
      </c>
      <c r="E52" s="66">
        <v>6</v>
      </c>
      <c r="F52" s="64">
        <v>40089</v>
      </c>
      <c r="G52" s="66">
        <v>1</v>
      </c>
      <c r="H52" s="88" t="s">
        <v>998</v>
      </c>
      <c r="I52" s="239"/>
      <c r="J52" s="239"/>
      <c r="K52" s="239"/>
      <c r="L52" s="239"/>
      <c r="M52" s="239"/>
      <c r="N52" s="62" t="s">
        <v>993</v>
      </c>
      <c r="O52" s="66">
        <v>1</v>
      </c>
      <c r="P52" s="62"/>
      <c r="Q52" s="62"/>
      <c r="R52" s="62"/>
      <c r="S52" s="161"/>
      <c r="T52" s="160"/>
      <c r="U52" s="86"/>
      <c r="V52" s="62"/>
      <c r="W52" s="62"/>
      <c r="X52" s="62">
        <v>4</v>
      </c>
      <c r="Y52" s="86"/>
      <c r="Z52" s="86"/>
      <c r="AA52" s="66"/>
      <c r="AB52" s="66"/>
      <c r="AC52" s="66"/>
      <c r="AD52" s="161"/>
      <c r="AE52" s="240"/>
      <c r="AF52" s="66"/>
      <c r="AG52" s="66" t="str">
        <f t="shared" si="4"/>
        <v/>
      </c>
      <c r="AH52" s="66"/>
      <c r="AI52" s="86"/>
      <c r="AJ52" s="66"/>
      <c r="AK52" s="66"/>
      <c r="AL52" s="243">
        <f t="shared" ca="1" si="12"/>
        <v>16.208219178082192</v>
      </c>
      <c r="AM52" s="241" t="str">
        <f t="shared" si="14"/>
        <v/>
      </c>
      <c r="AN52" s="241" t="str">
        <f t="shared" si="13"/>
        <v/>
      </c>
    </row>
    <row r="53" spans="1:40" s="3" customFormat="1" ht="15.75">
      <c r="A53" s="62" t="str">
        <f>IF(E53=1,SUMIF(E$10:E53,1),"")</f>
        <v/>
      </c>
      <c r="B53" s="62">
        <f t="shared" si="15"/>
        <v>5</v>
      </c>
      <c r="C53" s="157" t="str">
        <f t="shared" si="16"/>
        <v>Lê Thị Hoa</v>
      </c>
      <c r="D53" s="71" t="s">
        <v>866</v>
      </c>
      <c r="E53" s="66">
        <v>6</v>
      </c>
      <c r="F53" s="87">
        <v>42332</v>
      </c>
      <c r="G53" s="66">
        <v>2</v>
      </c>
      <c r="H53" s="88" t="s">
        <v>868</v>
      </c>
      <c r="I53" s="239"/>
      <c r="J53" s="239"/>
      <c r="K53" s="239"/>
      <c r="L53" s="239"/>
      <c r="M53" s="239"/>
      <c r="N53" s="62" t="s">
        <v>993</v>
      </c>
      <c r="O53" s="66">
        <v>1</v>
      </c>
      <c r="P53" s="62"/>
      <c r="Q53" s="62"/>
      <c r="R53" s="62"/>
      <c r="S53" s="161"/>
      <c r="T53" s="160"/>
      <c r="U53" s="86"/>
      <c r="V53" s="62"/>
      <c r="W53" s="62"/>
      <c r="X53" s="62">
        <v>4</v>
      </c>
      <c r="Y53" s="86"/>
      <c r="Z53" s="86"/>
      <c r="AA53" s="66"/>
      <c r="AB53" s="66"/>
      <c r="AC53" s="66"/>
      <c r="AD53" s="161"/>
      <c r="AE53" s="240"/>
      <c r="AF53" s="66"/>
      <c r="AG53" s="66" t="str">
        <f t="shared" si="4"/>
        <v/>
      </c>
      <c r="AH53" s="66"/>
      <c r="AI53" s="86"/>
      <c r="AJ53" s="66"/>
      <c r="AK53" s="66"/>
      <c r="AL53" s="243">
        <f t="shared" ca="1" si="12"/>
        <v>10.063013698630137</v>
      </c>
      <c r="AM53" s="241" t="str">
        <f t="shared" si="14"/>
        <v/>
      </c>
      <c r="AN53" s="241" t="str">
        <f t="shared" si="13"/>
        <v/>
      </c>
    </row>
    <row r="54" spans="1:40" s="3" customFormat="1" ht="15.75">
      <c r="A54" s="62">
        <v>22</v>
      </c>
      <c r="B54" s="62">
        <f t="shared" si="15"/>
        <v>1</v>
      </c>
      <c r="C54" s="157" t="str">
        <f t="shared" si="16"/>
        <v>Lê Duy Tý</v>
      </c>
      <c r="D54" s="71" t="s">
        <v>999</v>
      </c>
      <c r="E54" s="66">
        <v>1</v>
      </c>
      <c r="F54" s="64">
        <v>20653</v>
      </c>
      <c r="G54" s="66">
        <v>1</v>
      </c>
      <c r="H54" s="65" t="s">
        <v>1000</v>
      </c>
      <c r="I54" s="239"/>
      <c r="J54" s="239"/>
      <c r="K54" s="239"/>
      <c r="L54" s="239"/>
      <c r="M54" s="239"/>
      <c r="N54" s="62" t="s">
        <v>993</v>
      </c>
      <c r="O54" s="66">
        <v>1</v>
      </c>
      <c r="P54" s="62"/>
      <c r="Q54" s="62"/>
      <c r="R54" s="62"/>
      <c r="S54" s="161">
        <v>80</v>
      </c>
      <c r="T54" s="160">
        <v>30</v>
      </c>
      <c r="U54" s="86">
        <v>1</v>
      </c>
      <c r="V54" s="62">
        <v>2</v>
      </c>
      <c r="W54" s="62"/>
      <c r="X54" s="62"/>
      <c r="Y54" s="86"/>
      <c r="Z54" s="86"/>
      <c r="AA54" s="66"/>
      <c r="AB54" s="66"/>
      <c r="AC54" s="66"/>
      <c r="AD54" s="161">
        <v>10</v>
      </c>
      <c r="AE54" s="240"/>
      <c r="AF54" s="66"/>
      <c r="AG54" s="66" t="str">
        <f t="shared" si="4"/>
        <v/>
      </c>
      <c r="AH54" s="66" t="s">
        <v>106</v>
      </c>
      <c r="AI54" s="86"/>
      <c r="AJ54" s="66">
        <v>3</v>
      </c>
      <c r="AK54" s="66"/>
      <c r="AL54" s="243">
        <f t="shared" ca="1" si="12"/>
        <v>69.457534246575349</v>
      </c>
      <c r="AM54" s="241">
        <f t="shared" si="14"/>
        <v>1</v>
      </c>
      <c r="AN54" s="241" t="e">
        <f t="shared" si="13"/>
        <v>#N/A</v>
      </c>
    </row>
    <row r="55" spans="1:40" s="3" customFormat="1" ht="15.75">
      <c r="A55" s="62" t="str">
        <f>IF(E55=1,SUMIF(E$10:E55,1),"")</f>
        <v/>
      </c>
      <c r="B55" s="62">
        <f t="shared" si="15"/>
        <v>2</v>
      </c>
      <c r="C55" s="157" t="str">
        <f t="shared" si="16"/>
        <v>Lê Duy Tý</v>
      </c>
      <c r="D55" s="71" t="s">
        <v>1001</v>
      </c>
      <c r="E55" s="66">
        <v>2</v>
      </c>
      <c r="F55" s="64">
        <v>21835</v>
      </c>
      <c r="G55" s="66">
        <v>2</v>
      </c>
      <c r="H55" s="65" t="s">
        <v>1002</v>
      </c>
      <c r="I55" s="242"/>
      <c r="J55" s="242"/>
      <c r="K55" s="242"/>
      <c r="L55" s="242"/>
      <c r="M55" s="242"/>
      <c r="N55" s="62" t="s">
        <v>993</v>
      </c>
      <c r="O55" s="66">
        <v>1</v>
      </c>
      <c r="P55" s="62"/>
      <c r="Q55" s="62"/>
      <c r="R55" s="62"/>
      <c r="S55" s="161"/>
      <c r="T55" s="160"/>
      <c r="U55" s="86"/>
      <c r="V55" s="62"/>
      <c r="W55" s="62"/>
      <c r="X55" s="62"/>
      <c r="Y55" s="86"/>
      <c r="Z55" s="86"/>
      <c r="AA55" s="66"/>
      <c r="AB55" s="66"/>
      <c r="AC55" s="66"/>
      <c r="AD55" s="161"/>
      <c r="AE55" s="240"/>
      <c r="AF55" s="66"/>
      <c r="AG55" s="66" t="str">
        <f t="shared" si="4"/>
        <v/>
      </c>
      <c r="AH55" s="66"/>
      <c r="AI55" s="86"/>
      <c r="AJ55" s="66"/>
      <c r="AK55" s="66"/>
      <c r="AL55" s="243">
        <f t="shared" ca="1" si="12"/>
        <v>66.219178082191775</v>
      </c>
      <c r="AM55" s="241" t="str">
        <f t="shared" si="14"/>
        <v/>
      </c>
      <c r="AN55" s="241" t="str">
        <f t="shared" si="13"/>
        <v/>
      </c>
    </row>
    <row r="56" spans="1:40" s="3" customFormat="1" ht="18.600000000000001" customHeight="1">
      <c r="A56" s="62" t="str">
        <f>IF(E56=1,SUMIF(E$10:E56,1),"")</f>
        <v/>
      </c>
      <c r="B56" s="62">
        <f t="shared" si="15"/>
        <v>3</v>
      </c>
      <c r="C56" s="157" t="str">
        <f t="shared" si="16"/>
        <v>Lê Duy Tý</v>
      </c>
      <c r="D56" s="71" t="s">
        <v>1003</v>
      </c>
      <c r="E56" s="66">
        <v>3</v>
      </c>
      <c r="F56" s="64">
        <v>34382</v>
      </c>
      <c r="G56" s="66">
        <v>1</v>
      </c>
      <c r="H56" s="65" t="s">
        <v>1004</v>
      </c>
      <c r="I56" s="242"/>
      <c r="J56" s="242"/>
      <c r="K56" s="242"/>
      <c r="L56" s="242"/>
      <c r="M56" s="242"/>
      <c r="N56" s="62" t="s">
        <v>993</v>
      </c>
      <c r="O56" s="66">
        <v>1</v>
      </c>
      <c r="P56" s="62"/>
      <c r="Q56" s="62"/>
      <c r="R56" s="62"/>
      <c r="S56" s="161"/>
      <c r="T56" s="160"/>
      <c r="U56" s="86"/>
      <c r="V56" s="62"/>
      <c r="W56" s="62"/>
      <c r="X56" s="62"/>
      <c r="Y56" s="86"/>
      <c r="Z56" s="86"/>
      <c r="AA56" s="66"/>
      <c r="AB56" s="66"/>
      <c r="AC56" s="66"/>
      <c r="AD56" s="161"/>
      <c r="AE56" s="240"/>
      <c r="AF56" s="66"/>
      <c r="AG56" s="66" t="str">
        <f t="shared" si="4"/>
        <v/>
      </c>
      <c r="AH56" s="66"/>
      <c r="AI56" s="86"/>
      <c r="AJ56" s="66"/>
      <c r="AK56" s="66"/>
      <c r="AL56" s="243">
        <f t="shared" ca="1" si="12"/>
        <v>31.843835616438355</v>
      </c>
      <c r="AM56" s="241" t="str">
        <f>IF(AND(E56=1,AG56=""),1,IF(AND(E56=1,O56=1,AG56="x"),'[2]DS HCN'!O73,IF(AND(E56=1,O56&lt;&gt;1),O56,IF(OR(E56&gt;1,E56=0),""))))</f>
        <v/>
      </c>
      <c r="AN56" s="241" t="str">
        <f t="shared" si="13"/>
        <v/>
      </c>
    </row>
    <row r="57" spans="1:40" s="3" customFormat="1" ht="15.75">
      <c r="A57" s="62">
        <v>23</v>
      </c>
      <c r="B57" s="62">
        <f>IF(E57=1,1,IF(E57&gt;1,#REF!+1,""))</f>
        <v>1</v>
      </c>
      <c r="C57" s="157" t="str">
        <f>IF(E57=1,D57,#REF!)</f>
        <v>Lê Thị Nguyệt</v>
      </c>
      <c r="D57" s="71" t="s">
        <v>1005</v>
      </c>
      <c r="E57" s="82">
        <v>1</v>
      </c>
      <c r="F57" s="256">
        <v>28828</v>
      </c>
      <c r="G57" s="82">
        <v>1</v>
      </c>
      <c r="H57" s="203" t="s">
        <v>1006</v>
      </c>
      <c r="I57" s="239"/>
      <c r="J57" s="239"/>
      <c r="K57" s="239"/>
      <c r="L57" s="239"/>
      <c r="M57" s="239"/>
      <c r="N57" s="62" t="s">
        <v>993</v>
      </c>
      <c r="O57" s="82">
        <v>6</v>
      </c>
      <c r="P57" s="62"/>
      <c r="Q57" s="62"/>
      <c r="R57" s="62"/>
      <c r="S57" s="161">
        <v>115</v>
      </c>
      <c r="T57" s="160">
        <v>40</v>
      </c>
      <c r="U57" s="86">
        <v>1</v>
      </c>
      <c r="V57" s="62">
        <v>2</v>
      </c>
      <c r="W57" s="62"/>
      <c r="X57" s="62"/>
      <c r="Y57" s="86"/>
      <c r="Z57" s="86"/>
      <c r="AA57" s="66"/>
      <c r="AB57" s="66"/>
      <c r="AC57" s="66">
        <v>6</v>
      </c>
      <c r="AD57" s="161"/>
      <c r="AE57" s="240">
        <v>11</v>
      </c>
      <c r="AF57" s="66"/>
      <c r="AG57" s="66" t="str">
        <f t="shared" si="4"/>
        <v>x</v>
      </c>
      <c r="AH57" s="66"/>
      <c r="AI57" s="86"/>
      <c r="AJ57" s="66">
        <v>3</v>
      </c>
      <c r="AK57" s="66"/>
      <c r="AL57" s="243">
        <f t="shared" ca="1" si="12"/>
        <v>47.060273972602737</v>
      </c>
      <c r="AM57" s="241">
        <f>IF(AND(E57=1,AG57=""),1,IF(AND(E57=1,O57=1,AG57="x"),O58,IF(AND(E57=1,O57&lt;&gt;1),O57,IF(OR(E57&gt;1,E57=0),""))))</f>
        <v>6</v>
      </c>
      <c r="AN57" s="241" t="e">
        <f t="shared" si="13"/>
        <v>#N/A</v>
      </c>
    </row>
    <row r="58" spans="1:40" s="3" customFormat="1" ht="15.75">
      <c r="A58" s="62" t="str">
        <f>IF(E58=1,SUMIF(E$10:E58,1),"")</f>
        <v/>
      </c>
      <c r="B58" s="62">
        <f>IF(E58=1,1,IF(E58&gt;1,B57+1,""))</f>
        <v>2</v>
      </c>
      <c r="C58" s="157" t="str">
        <f>IF(E58=1,D58,C57)</f>
        <v>Lê Thị Nguyệt</v>
      </c>
      <c r="D58" s="71" t="s">
        <v>1007</v>
      </c>
      <c r="E58" s="82">
        <v>3</v>
      </c>
      <c r="F58" s="256">
        <v>41640</v>
      </c>
      <c r="G58" s="82">
        <v>1</v>
      </c>
      <c r="H58" s="203" t="s">
        <v>1008</v>
      </c>
      <c r="I58" s="239"/>
      <c r="J58" s="239"/>
      <c r="K58" s="239"/>
      <c r="L58" s="239"/>
      <c r="M58" s="239"/>
      <c r="N58" s="62" t="s">
        <v>993</v>
      </c>
      <c r="O58" s="82">
        <v>6</v>
      </c>
      <c r="P58" s="62"/>
      <c r="Q58" s="62"/>
      <c r="R58" s="62"/>
      <c r="S58" s="161"/>
      <c r="T58" s="160"/>
      <c r="U58" s="86"/>
      <c r="V58" s="62"/>
      <c r="W58" s="62"/>
      <c r="X58" s="62">
        <v>4</v>
      </c>
      <c r="Y58" s="86"/>
      <c r="Z58" s="86"/>
      <c r="AA58" s="66"/>
      <c r="AB58" s="66"/>
      <c r="AC58" s="66"/>
      <c r="AD58" s="161"/>
      <c r="AE58" s="240"/>
      <c r="AF58" s="66"/>
      <c r="AG58" s="66" t="str">
        <f t="shared" si="4"/>
        <v>x</v>
      </c>
      <c r="AH58" s="66"/>
      <c r="AI58" s="86"/>
      <c r="AJ58" s="66"/>
      <c r="AK58" s="66"/>
      <c r="AL58" s="243">
        <f t="shared" ca="1" si="12"/>
        <v>11.95890410958904</v>
      </c>
      <c r="AM58" s="241" t="str">
        <f>IF(AND(E58=1,AG58=""),1,IF(AND(E58=1,O58=1,AG58="x"),O59,IF(AND(E58=1,O58&lt;&gt;1),O58,IF(OR(E58&gt;1,E58=0),""))))</f>
        <v/>
      </c>
      <c r="AN58" s="241" t="str">
        <f t="shared" si="13"/>
        <v/>
      </c>
    </row>
    <row r="59" spans="1:40" s="3" customFormat="1" ht="39.75" customHeight="1">
      <c r="A59" s="62" t="str">
        <f>IF(E59=1,SUMIF(E$10:E59,1),"")</f>
        <v/>
      </c>
      <c r="B59" s="62">
        <f>IF(E59=1,1,IF(E59&gt;1,B58+1,""))</f>
        <v>3</v>
      </c>
      <c r="C59" s="157" t="str">
        <f>IF(E59=1,D59,C58)</f>
        <v>Lê Thị Nguyệt</v>
      </c>
      <c r="D59" s="171" t="s">
        <v>1009</v>
      </c>
      <c r="E59" s="82">
        <v>3</v>
      </c>
      <c r="F59" s="257" t="s">
        <v>1010</v>
      </c>
      <c r="G59" s="82">
        <v>1</v>
      </c>
      <c r="H59" s="203" t="s">
        <v>1011</v>
      </c>
      <c r="I59" s="242"/>
      <c r="J59" s="242"/>
      <c r="K59" s="242"/>
      <c r="L59" s="242"/>
      <c r="M59" s="242"/>
      <c r="N59" s="62" t="s">
        <v>993</v>
      </c>
      <c r="O59" s="82">
        <v>6</v>
      </c>
      <c r="P59" s="62"/>
      <c r="Q59" s="62"/>
      <c r="R59" s="62"/>
      <c r="S59" s="161"/>
      <c r="T59" s="160"/>
      <c r="U59" s="86"/>
      <c r="V59" s="62"/>
      <c r="W59" s="62"/>
      <c r="X59" s="62">
        <v>4</v>
      </c>
      <c r="Y59" s="86"/>
      <c r="Z59" s="86"/>
      <c r="AA59" s="66"/>
      <c r="AB59" s="66"/>
      <c r="AC59" s="66"/>
      <c r="AD59" s="161"/>
      <c r="AE59" s="240"/>
      <c r="AF59" s="66"/>
      <c r="AG59" s="66" t="s">
        <v>106</v>
      </c>
      <c r="AH59" s="66"/>
      <c r="AI59" s="86"/>
      <c r="AJ59" s="66"/>
      <c r="AK59" s="66"/>
      <c r="AL59" s="243">
        <f t="shared" ca="1" si="12"/>
        <v>8.0602739726027401</v>
      </c>
      <c r="AM59" s="241" t="str">
        <f>IF(AND(E59=1,AG59=""),1,IF(AND(E59=1,O59=1,AG59="x"),#REF!,IF(AND(E59=1,O59&lt;&gt;1),O59,IF(OR(E59&gt;1,E59=0),""))))</f>
        <v/>
      </c>
      <c r="AN59" s="241" t="str">
        <f t="shared" si="13"/>
        <v/>
      </c>
    </row>
    <row r="60" spans="1:40" s="3" customFormat="1" ht="15.75">
      <c r="A60" s="62">
        <v>24</v>
      </c>
      <c r="B60" s="62">
        <f>IF(E60=1,1,IF(E60&gt;1,#REF!+1,""))</f>
        <v>1</v>
      </c>
      <c r="C60" s="157" t="str">
        <f>IF(E60=1,D60,'[1]100'!C141)</f>
        <v>Phạm Quý Châu</v>
      </c>
      <c r="D60" s="157" t="s">
        <v>1012</v>
      </c>
      <c r="E60" s="62">
        <v>1</v>
      </c>
      <c r="F60" s="90">
        <v>20295</v>
      </c>
      <c r="G60" s="62">
        <v>1</v>
      </c>
      <c r="H60" s="88" t="s">
        <v>1013</v>
      </c>
      <c r="I60" s="239"/>
      <c r="J60" s="239"/>
      <c r="K60" s="239"/>
      <c r="L60" s="239"/>
      <c r="M60" s="239"/>
      <c r="N60" s="62" t="s">
        <v>993</v>
      </c>
      <c r="O60" s="161">
        <v>6</v>
      </c>
      <c r="P60" s="62"/>
      <c r="Q60" s="62"/>
      <c r="R60" s="62"/>
      <c r="S60" s="161">
        <v>115</v>
      </c>
      <c r="T60" s="160">
        <v>30</v>
      </c>
      <c r="U60" s="86">
        <v>1</v>
      </c>
      <c r="V60" s="62">
        <v>2</v>
      </c>
      <c r="W60" s="62"/>
      <c r="X60" s="62"/>
      <c r="Y60" s="86"/>
      <c r="Z60" s="86"/>
      <c r="AA60" s="66"/>
      <c r="AB60" s="66"/>
      <c r="AC60" s="66"/>
      <c r="AD60" s="161"/>
      <c r="AE60" s="240">
        <v>11</v>
      </c>
      <c r="AF60" s="66"/>
      <c r="AG60" s="66" t="str">
        <f t="shared" ref="AG60:AG69" si="17">IF(OR(AND(E60&lt;&gt;0,O60&lt;&gt;1),AND(E60=1,O60&lt;&gt;1),AND(E61=2,O61&lt;&gt;1)),"x","")</f>
        <v>x</v>
      </c>
      <c r="AH60" s="66" t="s">
        <v>106</v>
      </c>
      <c r="AI60" s="86"/>
      <c r="AJ60" s="66">
        <v>3</v>
      </c>
      <c r="AK60" s="66"/>
      <c r="AL60" s="243">
        <f t="shared" ca="1" si="12"/>
        <v>70.438356164383563</v>
      </c>
      <c r="AM60" s="241">
        <f t="shared" ref="AM60:AM69" si="18">IF(AND(E60=1,AG60=""),1,IF(AND(E60=1,O60=1,AG60="x"),O61,IF(AND(E60=1,O60&lt;&gt;1),O60,IF(OR(E60&gt;1,E60=0),""))))</f>
        <v>6</v>
      </c>
      <c r="AN60" s="241" t="e">
        <f t="shared" si="13"/>
        <v>#N/A</v>
      </c>
    </row>
    <row r="61" spans="1:40" s="3" customFormat="1" ht="15.75">
      <c r="A61" s="62" t="str">
        <f>IF(E61=1,SUMIF(E$10:E61,1),"")</f>
        <v/>
      </c>
      <c r="B61" s="62">
        <f t="shared" ref="B61:B70" si="19">IF(E61=1,1,IF(E61&gt;1,B60+1,""))</f>
        <v>2</v>
      </c>
      <c r="C61" s="157" t="str">
        <f t="shared" ref="C61:C70" si="20">IF(E61=1,D61,C60)</f>
        <v>Phạm Quý Châu</v>
      </c>
      <c r="D61" s="157" t="s">
        <v>1014</v>
      </c>
      <c r="E61" s="62">
        <v>2</v>
      </c>
      <c r="F61" s="90">
        <v>20339</v>
      </c>
      <c r="G61" s="62">
        <v>2</v>
      </c>
      <c r="H61" s="88" t="s">
        <v>1015</v>
      </c>
      <c r="I61" s="242"/>
      <c r="J61" s="242"/>
      <c r="K61" s="242"/>
      <c r="L61" s="242"/>
      <c r="M61" s="242"/>
      <c r="N61" s="62" t="s">
        <v>993</v>
      </c>
      <c r="O61" s="161">
        <v>6</v>
      </c>
      <c r="P61" s="62"/>
      <c r="Q61" s="62"/>
      <c r="R61" s="62"/>
      <c r="S61" s="161"/>
      <c r="T61" s="160"/>
      <c r="U61" s="86"/>
      <c r="V61" s="62"/>
      <c r="W61" s="62"/>
      <c r="X61" s="62"/>
      <c r="Y61" s="86"/>
      <c r="Z61" s="86"/>
      <c r="AA61" s="66"/>
      <c r="AB61" s="66"/>
      <c r="AC61" s="66"/>
      <c r="AD61" s="161"/>
      <c r="AE61" s="240"/>
      <c r="AF61" s="66"/>
      <c r="AG61" s="66" t="str">
        <f t="shared" si="17"/>
        <v>x</v>
      </c>
      <c r="AH61" s="66"/>
      <c r="AI61" s="86"/>
      <c r="AJ61" s="66"/>
      <c r="AK61" s="66"/>
      <c r="AL61" s="243">
        <f t="shared" ca="1" si="12"/>
        <v>70.317808219178076</v>
      </c>
      <c r="AM61" s="241" t="str">
        <f t="shared" si="18"/>
        <v/>
      </c>
      <c r="AN61" s="241" t="str">
        <f t="shared" si="13"/>
        <v/>
      </c>
    </row>
    <row r="62" spans="1:40" s="3" customFormat="1" ht="15.75">
      <c r="A62" s="62">
        <v>25</v>
      </c>
      <c r="B62" s="62">
        <f t="shared" si="19"/>
        <v>1</v>
      </c>
      <c r="C62" s="157" t="str">
        <f t="shared" si="20"/>
        <v>Bùi Đăng Khoa</v>
      </c>
      <c r="D62" s="71" t="s">
        <v>1016</v>
      </c>
      <c r="E62" s="67">
        <v>1</v>
      </c>
      <c r="F62" s="64">
        <v>18366</v>
      </c>
      <c r="G62" s="67">
        <v>1</v>
      </c>
      <c r="H62" s="203" t="s">
        <v>1017</v>
      </c>
      <c r="I62" s="239"/>
      <c r="J62" s="239"/>
      <c r="K62" s="239"/>
      <c r="L62" s="239"/>
      <c r="M62" s="239"/>
      <c r="N62" s="62" t="s">
        <v>1018</v>
      </c>
      <c r="O62" s="67">
        <v>6</v>
      </c>
      <c r="P62" s="62"/>
      <c r="Q62" s="62"/>
      <c r="R62" s="62"/>
      <c r="S62" s="161">
        <v>100</v>
      </c>
      <c r="T62" s="160">
        <v>40</v>
      </c>
      <c r="U62" s="86">
        <v>1</v>
      </c>
      <c r="V62" s="62">
        <v>2</v>
      </c>
      <c r="W62" s="62"/>
      <c r="X62" s="62"/>
      <c r="Y62" s="86"/>
      <c r="Z62" s="86"/>
      <c r="AA62" s="66"/>
      <c r="AB62" s="66"/>
      <c r="AC62" s="66">
        <v>9</v>
      </c>
      <c r="AD62" s="161">
        <v>10</v>
      </c>
      <c r="AE62" s="240"/>
      <c r="AF62" s="66"/>
      <c r="AG62" s="66" t="str">
        <f t="shared" si="17"/>
        <v>x</v>
      </c>
      <c r="AH62" s="66" t="s">
        <v>106</v>
      </c>
      <c r="AI62" s="86"/>
      <c r="AJ62" s="66">
        <v>3</v>
      </c>
      <c r="AK62" s="66"/>
      <c r="AL62" s="243">
        <f t="shared" ca="1" si="12"/>
        <v>75.723287671232882</v>
      </c>
      <c r="AM62" s="241">
        <f t="shared" si="18"/>
        <v>6</v>
      </c>
      <c r="AN62" s="241" t="e">
        <f t="shared" si="13"/>
        <v>#N/A</v>
      </c>
    </row>
    <row r="63" spans="1:40" s="3" customFormat="1" ht="15.75">
      <c r="A63" s="62" t="str">
        <f>IF(E63=1,SUMIF(E$10:E63,1),"")</f>
        <v/>
      </c>
      <c r="B63" s="62">
        <f t="shared" si="19"/>
        <v>2</v>
      </c>
      <c r="C63" s="157" t="str">
        <f t="shared" si="20"/>
        <v>Bùi Đăng Khoa</v>
      </c>
      <c r="D63" s="171" t="s">
        <v>1019</v>
      </c>
      <c r="E63" s="82">
        <v>2</v>
      </c>
      <c r="F63" s="257">
        <v>19725</v>
      </c>
      <c r="G63" s="82">
        <v>2</v>
      </c>
      <c r="H63" s="203" t="s">
        <v>1020</v>
      </c>
      <c r="I63" s="239"/>
      <c r="J63" s="239"/>
      <c r="K63" s="239"/>
      <c r="L63" s="239"/>
      <c r="M63" s="239"/>
      <c r="N63" s="62" t="s">
        <v>1018</v>
      </c>
      <c r="O63" s="82">
        <v>6</v>
      </c>
      <c r="P63" s="62"/>
      <c r="Q63" s="62"/>
      <c r="R63" s="62"/>
      <c r="S63" s="161"/>
      <c r="T63" s="160"/>
      <c r="U63" s="86"/>
      <c r="V63" s="62"/>
      <c r="W63" s="62"/>
      <c r="X63" s="62"/>
      <c r="Y63" s="86"/>
      <c r="Z63" s="86"/>
      <c r="AA63" s="66"/>
      <c r="AB63" s="66"/>
      <c r="AC63" s="66"/>
      <c r="AD63" s="161"/>
      <c r="AE63" s="240"/>
      <c r="AF63" s="66"/>
      <c r="AG63" s="66" t="str">
        <f t="shared" si="17"/>
        <v>x</v>
      </c>
      <c r="AH63" s="66"/>
      <c r="AI63" s="86"/>
      <c r="AJ63" s="66"/>
      <c r="AK63" s="66"/>
      <c r="AL63" s="243">
        <f t="shared" ca="1" si="12"/>
        <v>72</v>
      </c>
      <c r="AM63" s="241" t="str">
        <f t="shared" si="18"/>
        <v/>
      </c>
      <c r="AN63" s="241" t="str">
        <f t="shared" si="13"/>
        <v/>
      </c>
    </row>
    <row r="64" spans="1:40" s="3" customFormat="1" ht="15.75">
      <c r="A64" s="62" t="str">
        <f>IF(E64=1,SUMIF(E$10:E64,1),"")</f>
        <v/>
      </c>
      <c r="B64" s="62">
        <f t="shared" si="19"/>
        <v>3</v>
      </c>
      <c r="C64" s="157" t="str">
        <f t="shared" si="20"/>
        <v>Bùi Đăng Khoa</v>
      </c>
      <c r="D64" s="171" t="s">
        <v>1021</v>
      </c>
      <c r="E64" s="82">
        <v>6</v>
      </c>
      <c r="F64" s="257">
        <v>38062</v>
      </c>
      <c r="G64" s="82">
        <v>2</v>
      </c>
      <c r="H64" s="203" t="s">
        <v>1022</v>
      </c>
      <c r="I64" s="239"/>
      <c r="J64" s="239"/>
      <c r="K64" s="239"/>
      <c r="L64" s="239"/>
      <c r="M64" s="239"/>
      <c r="N64" s="62" t="s">
        <v>1018</v>
      </c>
      <c r="O64" s="82">
        <v>6</v>
      </c>
      <c r="P64" s="62"/>
      <c r="Q64" s="62"/>
      <c r="R64" s="62"/>
      <c r="S64" s="161"/>
      <c r="T64" s="160"/>
      <c r="U64" s="86"/>
      <c r="V64" s="62"/>
      <c r="W64" s="62"/>
      <c r="X64" s="62"/>
      <c r="Y64" s="86"/>
      <c r="Z64" s="86"/>
      <c r="AA64" s="66"/>
      <c r="AB64" s="66"/>
      <c r="AC64" s="66"/>
      <c r="AD64" s="161"/>
      <c r="AE64" s="240"/>
      <c r="AF64" s="66"/>
      <c r="AG64" s="66" t="str">
        <f t="shared" si="17"/>
        <v>x</v>
      </c>
      <c r="AH64" s="66"/>
      <c r="AI64" s="86"/>
      <c r="AJ64" s="66"/>
      <c r="AK64" s="66"/>
      <c r="AL64" s="243">
        <f t="shared" ca="1" si="12"/>
        <v>21.761643835616439</v>
      </c>
      <c r="AM64" s="241" t="str">
        <f t="shared" si="18"/>
        <v/>
      </c>
      <c r="AN64" s="241" t="str">
        <f t="shared" si="13"/>
        <v/>
      </c>
    </row>
    <row r="65" spans="1:41" s="3" customFormat="1" ht="15.75">
      <c r="A65" s="62">
        <v>26</v>
      </c>
      <c r="B65" s="62">
        <f t="shared" si="19"/>
        <v>1</v>
      </c>
      <c r="C65" s="157" t="str">
        <f t="shared" si="20"/>
        <v>Trần Kim Dũng</v>
      </c>
      <c r="D65" s="171" t="s">
        <v>1023</v>
      </c>
      <c r="E65" s="82">
        <v>1</v>
      </c>
      <c r="F65" s="257" t="s">
        <v>1024</v>
      </c>
      <c r="G65" s="82">
        <v>1</v>
      </c>
      <c r="H65" s="203" t="s">
        <v>1025</v>
      </c>
      <c r="I65" s="239"/>
      <c r="J65" s="239"/>
      <c r="K65" s="239"/>
      <c r="L65" s="239"/>
      <c r="M65" s="239"/>
      <c r="N65" s="62" t="s">
        <v>1018</v>
      </c>
      <c r="O65" s="82">
        <v>6</v>
      </c>
      <c r="P65" s="62"/>
      <c r="Q65" s="62"/>
      <c r="R65" s="62"/>
      <c r="S65" s="161">
        <v>100</v>
      </c>
      <c r="T65" s="160">
        <v>50</v>
      </c>
      <c r="U65" s="86">
        <v>1</v>
      </c>
      <c r="V65" s="62">
        <v>2</v>
      </c>
      <c r="W65" s="62"/>
      <c r="X65" s="62"/>
      <c r="Y65" s="86">
        <v>5</v>
      </c>
      <c r="Z65" s="86"/>
      <c r="AA65" s="66"/>
      <c r="AB65" s="66"/>
      <c r="AC65" s="66">
        <v>9</v>
      </c>
      <c r="AD65" s="161">
        <v>10</v>
      </c>
      <c r="AE65" s="240"/>
      <c r="AF65" s="66"/>
      <c r="AG65" s="66" t="str">
        <f t="shared" si="17"/>
        <v>x</v>
      </c>
      <c r="AH65" s="66"/>
      <c r="AI65" s="86"/>
      <c r="AJ65" s="66">
        <v>5</v>
      </c>
      <c r="AK65" s="66"/>
      <c r="AL65" s="243">
        <f t="shared" ca="1" si="12"/>
        <v>34.934246575342463</v>
      </c>
      <c r="AM65" s="241">
        <f t="shared" si="18"/>
        <v>6</v>
      </c>
      <c r="AN65" s="241" t="e">
        <f t="shared" si="13"/>
        <v>#N/A</v>
      </c>
    </row>
    <row r="66" spans="1:41" s="3" customFormat="1" ht="15.75">
      <c r="A66" s="62" t="str">
        <f>IF(E66=1,SUMIF(E$10:E66,1),"")</f>
        <v/>
      </c>
      <c r="B66" s="62">
        <f t="shared" si="19"/>
        <v>2</v>
      </c>
      <c r="C66" s="157" t="str">
        <f t="shared" si="20"/>
        <v>Trần Kim Dũng</v>
      </c>
      <c r="D66" s="71" t="s">
        <v>1026</v>
      </c>
      <c r="E66" s="82">
        <v>2</v>
      </c>
      <c r="F66" s="166" t="s">
        <v>1027</v>
      </c>
      <c r="G66" s="82">
        <v>2</v>
      </c>
      <c r="H66" s="203" t="s">
        <v>1028</v>
      </c>
      <c r="I66" s="239"/>
      <c r="J66" s="239"/>
      <c r="K66" s="239"/>
      <c r="L66" s="239"/>
      <c r="M66" s="239"/>
      <c r="N66" s="62" t="s">
        <v>1018</v>
      </c>
      <c r="O66" s="82">
        <v>6</v>
      </c>
      <c r="P66" s="62"/>
      <c r="Q66" s="62"/>
      <c r="R66" s="62"/>
      <c r="S66" s="161"/>
      <c r="T66" s="160"/>
      <c r="U66" s="86"/>
      <c r="V66" s="62"/>
      <c r="W66" s="62"/>
      <c r="X66" s="62"/>
      <c r="Y66" s="86"/>
      <c r="Z66" s="86"/>
      <c r="AA66" s="66"/>
      <c r="AB66" s="66"/>
      <c r="AC66" s="66"/>
      <c r="AD66" s="161"/>
      <c r="AE66" s="240"/>
      <c r="AF66" s="66"/>
      <c r="AG66" s="66" t="str">
        <f t="shared" si="17"/>
        <v>x</v>
      </c>
      <c r="AH66" s="66"/>
      <c r="AI66" s="86"/>
      <c r="AJ66" s="66"/>
      <c r="AK66" s="66"/>
      <c r="AL66" s="243">
        <f t="shared" ca="1" si="12"/>
        <v>32.545205479452058</v>
      </c>
      <c r="AM66" s="241" t="str">
        <f t="shared" si="18"/>
        <v/>
      </c>
      <c r="AN66" s="241" t="str">
        <f t="shared" si="13"/>
        <v/>
      </c>
    </row>
    <row r="67" spans="1:41" s="3" customFormat="1" ht="15.75">
      <c r="A67" s="62" t="str">
        <f>IF(E67=1,SUMIF(E$10:E67,1),"")</f>
        <v/>
      </c>
      <c r="B67" s="62">
        <f t="shared" si="19"/>
        <v>3</v>
      </c>
      <c r="C67" s="157" t="str">
        <f t="shared" si="20"/>
        <v>Trần Kim Dũng</v>
      </c>
      <c r="D67" s="157" t="s">
        <v>1029</v>
      </c>
      <c r="E67" s="67">
        <v>3</v>
      </c>
      <c r="F67" s="69" t="s">
        <v>1030</v>
      </c>
      <c r="G67" s="67">
        <v>1</v>
      </c>
      <c r="H67" s="203" t="s">
        <v>1031</v>
      </c>
      <c r="I67" s="239"/>
      <c r="J67" s="239"/>
      <c r="K67" s="239"/>
      <c r="L67" s="239"/>
      <c r="M67" s="239"/>
      <c r="N67" s="62" t="s">
        <v>1018</v>
      </c>
      <c r="O67" s="82">
        <v>6</v>
      </c>
      <c r="P67" s="62"/>
      <c r="Q67" s="62"/>
      <c r="R67" s="62"/>
      <c r="S67" s="161"/>
      <c r="T67" s="160"/>
      <c r="U67" s="86"/>
      <c r="V67" s="62"/>
      <c r="W67" s="62"/>
      <c r="X67" s="62">
        <v>4</v>
      </c>
      <c r="Y67" s="86"/>
      <c r="Z67" s="86"/>
      <c r="AA67" s="66"/>
      <c r="AB67" s="66"/>
      <c r="AC67" s="66"/>
      <c r="AD67" s="161"/>
      <c r="AE67" s="240"/>
      <c r="AF67" s="66"/>
      <c r="AG67" s="66" t="str">
        <f t="shared" si="17"/>
        <v>x</v>
      </c>
      <c r="AH67" s="66"/>
      <c r="AI67" s="86"/>
      <c r="AJ67" s="66"/>
      <c r="AK67" s="66"/>
      <c r="AL67" s="243">
        <f t="shared" ca="1" si="12"/>
        <v>7.8054794520547945</v>
      </c>
      <c r="AM67" s="241" t="str">
        <f t="shared" si="18"/>
        <v/>
      </c>
      <c r="AN67" s="241" t="str">
        <f t="shared" si="13"/>
        <v/>
      </c>
    </row>
    <row r="68" spans="1:41" s="3" customFormat="1" ht="15.75">
      <c r="A68" s="62">
        <v>27</v>
      </c>
      <c r="B68" s="62">
        <f t="shared" si="19"/>
        <v>1</v>
      </c>
      <c r="C68" s="157" t="str">
        <f t="shared" si="20"/>
        <v>Bùi Quang Hưng</v>
      </c>
      <c r="D68" s="258" t="s">
        <v>1032</v>
      </c>
      <c r="E68" s="161">
        <v>1</v>
      </c>
      <c r="F68" s="259">
        <v>29302</v>
      </c>
      <c r="G68" s="161">
        <v>1</v>
      </c>
      <c r="H68" s="203" t="s">
        <v>1033</v>
      </c>
      <c r="I68" s="242"/>
      <c r="J68" s="242"/>
      <c r="K68" s="242"/>
      <c r="L68" s="242"/>
      <c r="M68" s="242"/>
      <c r="N68" s="62" t="s">
        <v>1018</v>
      </c>
      <c r="O68" s="67">
        <v>1</v>
      </c>
      <c r="P68" s="62"/>
      <c r="Q68" s="62"/>
      <c r="R68" s="62"/>
      <c r="S68" s="161">
        <v>65</v>
      </c>
      <c r="T68" s="160">
        <v>40</v>
      </c>
      <c r="U68" s="86">
        <v>1</v>
      </c>
      <c r="V68" s="62">
        <v>2</v>
      </c>
      <c r="W68" s="62"/>
      <c r="X68" s="62"/>
      <c r="Y68" s="86"/>
      <c r="Z68" s="86"/>
      <c r="AA68" s="66">
        <v>7</v>
      </c>
      <c r="AB68" s="66"/>
      <c r="AC68" s="66">
        <v>9</v>
      </c>
      <c r="AD68" s="161"/>
      <c r="AE68" s="240"/>
      <c r="AF68" s="66"/>
      <c r="AG68" s="66" t="str">
        <f t="shared" si="17"/>
        <v/>
      </c>
      <c r="AH68" s="66"/>
      <c r="AI68" s="86"/>
      <c r="AJ68" s="66">
        <v>5</v>
      </c>
      <c r="AK68" s="66"/>
      <c r="AL68" s="243">
        <f t="shared" ca="1" si="12"/>
        <v>45.761643835616439</v>
      </c>
      <c r="AM68" s="241">
        <f t="shared" si="18"/>
        <v>1</v>
      </c>
      <c r="AN68" s="241" t="e">
        <f t="shared" si="13"/>
        <v>#N/A</v>
      </c>
    </row>
    <row r="69" spans="1:41" s="3" customFormat="1" ht="15.75">
      <c r="A69" s="62" t="str">
        <f>IF(E69=1,SUMIF(E$10:E69,1),"")</f>
        <v/>
      </c>
      <c r="B69" s="62">
        <f t="shared" si="19"/>
        <v>2</v>
      </c>
      <c r="C69" s="157" t="str">
        <f t="shared" si="20"/>
        <v>Bùi Quang Hưng</v>
      </c>
      <c r="D69" s="258" t="s">
        <v>1034</v>
      </c>
      <c r="E69" s="161">
        <v>3</v>
      </c>
      <c r="F69" s="259">
        <v>41332</v>
      </c>
      <c r="G69" s="161">
        <v>2</v>
      </c>
      <c r="H69" s="203" t="s">
        <v>1035</v>
      </c>
      <c r="I69" s="242"/>
      <c r="J69" s="242"/>
      <c r="K69" s="242"/>
      <c r="L69" s="242"/>
      <c r="M69" s="242"/>
      <c r="N69" s="62" t="s">
        <v>1018</v>
      </c>
      <c r="O69" s="67">
        <v>1</v>
      </c>
      <c r="P69" s="62"/>
      <c r="Q69" s="62"/>
      <c r="R69" s="62"/>
      <c r="S69" s="161"/>
      <c r="T69" s="160"/>
      <c r="U69" s="86"/>
      <c r="V69" s="62"/>
      <c r="W69" s="62"/>
      <c r="X69" s="62">
        <v>4</v>
      </c>
      <c r="Y69" s="86"/>
      <c r="Z69" s="86"/>
      <c r="AA69" s="66"/>
      <c r="AB69" s="66"/>
      <c r="AC69" s="66"/>
      <c r="AD69" s="161"/>
      <c r="AE69" s="240"/>
      <c r="AF69" s="66"/>
      <c r="AG69" s="66" t="str">
        <f t="shared" si="17"/>
        <v/>
      </c>
      <c r="AH69" s="66"/>
      <c r="AI69" s="86"/>
      <c r="AJ69" s="66"/>
      <c r="AK69" s="66"/>
      <c r="AL69" s="243">
        <f t="shared" ca="1" si="12"/>
        <v>12.802739726027397</v>
      </c>
      <c r="AM69" s="241" t="str">
        <f t="shared" si="18"/>
        <v/>
      </c>
      <c r="AN69" s="241" t="str">
        <f t="shared" si="13"/>
        <v/>
      </c>
    </row>
    <row r="70" spans="1:41" s="3" customFormat="1" ht="15.75">
      <c r="A70" s="62" t="str">
        <f>IF(E70=1,SUMIF(E$10:E70,1),"")</f>
        <v/>
      </c>
      <c r="B70" s="62">
        <f t="shared" si="19"/>
        <v>3</v>
      </c>
      <c r="C70" s="157" t="str">
        <f t="shared" si="20"/>
        <v>Bùi Quang Hưng</v>
      </c>
      <c r="D70" s="157" t="s">
        <v>1036</v>
      </c>
      <c r="E70" s="67">
        <v>3</v>
      </c>
      <c r="F70" s="245">
        <v>42935</v>
      </c>
      <c r="G70" s="67">
        <v>2</v>
      </c>
      <c r="H70" s="203" t="s">
        <v>1037</v>
      </c>
      <c r="I70" s="239"/>
      <c r="J70" s="239"/>
      <c r="K70" s="239"/>
      <c r="L70" s="239"/>
      <c r="M70" s="239"/>
      <c r="N70" s="62" t="s">
        <v>1018</v>
      </c>
      <c r="O70" s="67">
        <v>1</v>
      </c>
      <c r="P70" s="62"/>
      <c r="Q70" s="62"/>
      <c r="R70" s="62"/>
      <c r="S70" s="161"/>
      <c r="T70" s="160"/>
      <c r="U70" s="86"/>
      <c r="V70" s="62"/>
      <c r="W70" s="62"/>
      <c r="X70" s="62">
        <v>4</v>
      </c>
      <c r="Y70" s="86"/>
      <c r="Z70" s="86"/>
      <c r="AA70" s="66"/>
      <c r="AB70" s="66"/>
      <c r="AC70" s="66"/>
      <c r="AD70" s="161"/>
      <c r="AE70" s="240"/>
      <c r="AF70" s="66"/>
      <c r="AG70" s="66"/>
      <c r="AH70" s="66"/>
      <c r="AI70" s="86"/>
      <c r="AJ70" s="66"/>
      <c r="AK70" s="66"/>
      <c r="AL70" s="243">
        <f t="shared" ca="1" si="12"/>
        <v>8.4109589041095898</v>
      </c>
      <c r="AM70" s="241" t="str">
        <f>IF(AND(E70=1,AG70=""),1,IF(AND(E70=1,O70=1,AG70="x"),#REF!,IF(AND(E70=1,O70&lt;&gt;1),O70,IF(OR(E70&gt;1,E70=0),""))))</f>
        <v/>
      </c>
      <c r="AN70" s="241" t="str">
        <f t="shared" si="13"/>
        <v/>
      </c>
    </row>
    <row r="71" spans="1:41" s="3" customFormat="1" ht="15.75">
      <c r="A71" s="62">
        <v>28</v>
      </c>
      <c r="B71" s="62">
        <f>IF(E71=1,1,IF(E71&gt;1,B70+1,""))</f>
        <v>1</v>
      </c>
      <c r="C71" s="157" t="str">
        <f>IF(E71="","",IF(E71=1,D71,C70))</f>
        <v>Phạm Thị Thao</v>
      </c>
      <c r="D71" s="157" t="s">
        <v>1038</v>
      </c>
      <c r="E71" s="62">
        <v>1</v>
      </c>
      <c r="F71" s="79">
        <v>17667</v>
      </c>
      <c r="G71" s="62">
        <v>2</v>
      </c>
      <c r="H71" s="260" t="s">
        <v>1039</v>
      </c>
      <c r="I71" s="62"/>
      <c r="J71" s="95"/>
      <c r="K71" s="175"/>
      <c r="L71" s="175"/>
      <c r="M71" s="175"/>
      <c r="N71" s="95" t="s">
        <v>1040</v>
      </c>
      <c r="O71" s="62">
        <v>6</v>
      </c>
      <c r="P71" s="261"/>
      <c r="Q71" s="261"/>
      <c r="R71" s="262"/>
      <c r="S71" s="263">
        <v>115</v>
      </c>
      <c r="T71" s="263">
        <v>50</v>
      </c>
      <c r="U71" s="161">
        <v>1</v>
      </c>
      <c r="V71" s="161">
        <v>2</v>
      </c>
      <c r="W71" s="161"/>
      <c r="X71" s="161">
        <v>4</v>
      </c>
      <c r="Y71" s="161"/>
      <c r="Z71" s="161">
        <v>6</v>
      </c>
      <c r="AA71" s="161">
        <v>7</v>
      </c>
      <c r="AB71" s="161"/>
      <c r="AC71" s="161"/>
      <c r="AD71" s="161"/>
      <c r="AE71" s="144"/>
      <c r="AF71" s="144"/>
      <c r="AG71" s="144" t="s">
        <v>106</v>
      </c>
      <c r="AH71" s="144" t="s">
        <v>106</v>
      </c>
      <c r="AI71" s="144"/>
      <c r="AJ71" s="161">
        <v>1</v>
      </c>
      <c r="AK71" s="144"/>
      <c r="AL71" s="243"/>
      <c r="AM71" s="241"/>
      <c r="AN71" s="241"/>
      <c r="AO71" s="5"/>
    </row>
    <row r="72" spans="1:41" s="3" customFormat="1" ht="15.75">
      <c r="A72" s="62" t="str">
        <f>IF(E72=1,SUMIF(E$10:E72,1),"")</f>
        <v/>
      </c>
      <c r="B72" s="62">
        <f>IF(E72=1,1,IF(E72&gt;1,B71+1,""))</f>
        <v>2</v>
      </c>
      <c r="C72" s="157" t="str">
        <f>IF(E72="","",IF(E72=1,D72,C71))</f>
        <v>Phạm Thị Thao</v>
      </c>
      <c r="D72" s="157" t="s">
        <v>1041</v>
      </c>
      <c r="E72" s="62">
        <v>3</v>
      </c>
      <c r="F72" s="79">
        <v>23194</v>
      </c>
      <c r="G72" s="62">
        <v>1</v>
      </c>
      <c r="H72" s="260" t="s">
        <v>1042</v>
      </c>
      <c r="I72" s="62"/>
      <c r="J72" s="95"/>
      <c r="K72" s="175"/>
      <c r="L72" s="175"/>
      <c r="M72" s="175"/>
      <c r="N72" s="95" t="s">
        <v>1040</v>
      </c>
      <c r="O72" s="62">
        <v>6</v>
      </c>
      <c r="P72" s="261"/>
      <c r="Q72" s="261"/>
      <c r="R72" s="261"/>
      <c r="S72" s="264"/>
      <c r="T72" s="264"/>
      <c r="U72" s="161"/>
      <c r="V72" s="161"/>
      <c r="W72" s="161"/>
      <c r="X72" s="161"/>
      <c r="Y72" s="161"/>
      <c r="Z72" s="161" t="s">
        <v>1043</v>
      </c>
      <c r="AA72" s="161"/>
      <c r="AB72" s="161"/>
      <c r="AC72" s="161"/>
      <c r="AD72" s="161"/>
      <c r="AE72" s="144"/>
      <c r="AF72" s="144"/>
      <c r="AG72" s="144" t="s">
        <v>106</v>
      </c>
      <c r="AH72" s="144"/>
      <c r="AI72" s="144"/>
      <c r="AJ72" s="161"/>
      <c r="AK72" s="144"/>
      <c r="AL72" s="243"/>
      <c r="AM72" s="241"/>
      <c r="AN72" s="241"/>
      <c r="AO72" s="5"/>
    </row>
    <row r="73" spans="1:41" s="3" customFormat="1" ht="15.75">
      <c r="A73" s="62">
        <v>29</v>
      </c>
      <c r="B73" s="62">
        <f>IF(E73=1,1,IF(E73&gt;1,#REF!+1,""))</f>
        <v>1</v>
      </c>
      <c r="C73" s="157" t="str">
        <f>IF(E73="","",IF(E73=1,D73,#REF!))</f>
        <v>Phạm Thị Phúc</v>
      </c>
      <c r="D73" s="157" t="s">
        <v>1044</v>
      </c>
      <c r="E73" s="62">
        <v>1</v>
      </c>
      <c r="F73" s="79">
        <v>19321</v>
      </c>
      <c r="G73" s="62">
        <v>2</v>
      </c>
      <c r="H73" s="226" t="s">
        <v>1045</v>
      </c>
      <c r="I73" s="62"/>
      <c r="J73" s="95"/>
      <c r="K73" s="175"/>
      <c r="L73" s="175"/>
      <c r="M73" s="175"/>
      <c r="N73" s="95" t="s">
        <v>1040</v>
      </c>
      <c r="O73" s="62">
        <v>6</v>
      </c>
      <c r="P73" s="261"/>
      <c r="Q73" s="261"/>
      <c r="R73" s="261"/>
      <c r="S73" s="263">
        <v>135</v>
      </c>
      <c r="T73" s="263">
        <v>40</v>
      </c>
      <c r="U73" s="161">
        <v>1</v>
      </c>
      <c r="V73" s="161">
        <v>2</v>
      </c>
      <c r="W73" s="161"/>
      <c r="X73" s="161"/>
      <c r="Y73" s="161">
        <v>5</v>
      </c>
      <c r="Z73" s="161">
        <v>6</v>
      </c>
      <c r="AA73" s="161"/>
      <c r="AB73" s="161"/>
      <c r="AC73" s="161"/>
      <c r="AD73" s="161"/>
      <c r="AE73" s="144"/>
      <c r="AF73" s="144"/>
      <c r="AG73" s="144" t="s">
        <v>106</v>
      </c>
      <c r="AH73" s="144" t="s">
        <v>106</v>
      </c>
      <c r="AI73" s="144"/>
      <c r="AJ73" s="161">
        <v>3</v>
      </c>
      <c r="AK73" s="144"/>
      <c r="AL73" s="243"/>
      <c r="AM73" s="241"/>
      <c r="AN73" s="241"/>
      <c r="AO73" s="5"/>
    </row>
    <row r="74" spans="1:41" s="3" customFormat="1" ht="15.75">
      <c r="A74" s="62">
        <v>30</v>
      </c>
      <c r="B74" s="62">
        <f>IF(E74=1,1,IF(E74&gt;1,#REF!+1,""))</f>
        <v>1</v>
      </c>
      <c r="C74" s="157" t="str">
        <f>IF(E74="","",IF(E74=1,D74,#REF!))</f>
        <v>Quách Văn Luận</v>
      </c>
      <c r="D74" s="231" t="s">
        <v>1046</v>
      </c>
      <c r="E74" s="120">
        <v>1</v>
      </c>
      <c r="F74" s="232">
        <v>32436</v>
      </c>
      <c r="G74" s="62">
        <v>1</v>
      </c>
      <c r="H74" s="233" t="s">
        <v>1047</v>
      </c>
      <c r="I74" s="234"/>
      <c r="J74" s="234"/>
      <c r="K74" s="234"/>
      <c r="L74" s="234"/>
      <c r="M74" s="234"/>
      <c r="N74" s="265" t="s">
        <v>1048</v>
      </c>
      <c r="O74" s="62">
        <v>6</v>
      </c>
      <c r="P74" s="62"/>
      <c r="Q74" s="62"/>
      <c r="R74" s="62"/>
      <c r="S74" s="120">
        <v>125</v>
      </c>
      <c r="T74" s="120">
        <v>40</v>
      </c>
      <c r="U74" s="161">
        <v>1</v>
      </c>
      <c r="V74" s="161">
        <v>2</v>
      </c>
      <c r="W74" s="161"/>
      <c r="X74" s="161"/>
      <c r="Y74" s="161"/>
      <c r="Z74" s="161"/>
      <c r="AA74" s="161">
        <v>7</v>
      </c>
      <c r="AB74" s="161"/>
      <c r="AC74" s="161">
        <v>9</v>
      </c>
      <c r="AD74" s="161"/>
      <c r="AE74" s="144"/>
      <c r="AF74" s="144"/>
      <c r="AG74" s="144" t="s">
        <v>106</v>
      </c>
      <c r="AH74" s="144"/>
      <c r="AI74" s="144"/>
      <c r="AJ74" s="161">
        <v>4</v>
      </c>
      <c r="AK74" s="61" t="s">
        <v>2942</v>
      </c>
      <c r="AL74" s="243"/>
      <c r="AM74" s="241"/>
      <c r="AN74" s="241"/>
    </row>
    <row r="75" spans="1:41" s="3" customFormat="1" ht="15.75">
      <c r="A75" s="62" t="str">
        <f>IF(E75=1,SUMIF(E$10:E75,1),"")</f>
        <v/>
      </c>
      <c r="B75" s="62">
        <f>IF(E75=1,1,IF(E75&gt;1,B74+1,""))</f>
        <v>2</v>
      </c>
      <c r="C75" s="157" t="str">
        <f>IF(E75="","",IF(E75=1,D75,C74))</f>
        <v>Quách Văn Luận</v>
      </c>
      <c r="D75" s="231" t="s">
        <v>1049</v>
      </c>
      <c r="E75" s="120">
        <v>4</v>
      </c>
      <c r="F75" s="232">
        <v>21956</v>
      </c>
      <c r="G75" s="62">
        <v>1</v>
      </c>
      <c r="H75" s="234" t="s">
        <v>1050</v>
      </c>
      <c r="I75" s="234"/>
      <c r="J75" s="234"/>
      <c r="K75" s="234"/>
      <c r="L75" s="234"/>
      <c r="M75" s="234"/>
      <c r="N75" s="265" t="s">
        <v>1048</v>
      </c>
      <c r="O75" s="62">
        <v>6</v>
      </c>
      <c r="P75" s="62"/>
      <c r="Q75" s="62"/>
      <c r="R75" s="62"/>
      <c r="S75" s="120"/>
      <c r="T75" s="120"/>
      <c r="U75" s="161"/>
      <c r="V75" s="161"/>
      <c r="W75" s="161"/>
      <c r="X75" s="161"/>
      <c r="Y75" s="161"/>
      <c r="Z75" s="161"/>
      <c r="AA75" s="161"/>
      <c r="AB75" s="161"/>
      <c r="AC75" s="161"/>
      <c r="AD75" s="161"/>
      <c r="AE75" s="144"/>
      <c r="AF75" s="144"/>
      <c r="AG75" s="144" t="s">
        <v>106</v>
      </c>
      <c r="AH75" s="144"/>
      <c r="AI75" s="144"/>
      <c r="AJ75" s="161"/>
      <c r="AK75" s="144"/>
      <c r="AL75" s="243"/>
      <c r="AM75" s="241"/>
      <c r="AN75" s="241"/>
    </row>
    <row r="76" spans="1:41" s="3" customFormat="1" ht="15.75">
      <c r="A76" s="62" t="str">
        <f>IF(E76=1,SUMIF(E$10:E76,1),"")</f>
        <v/>
      </c>
      <c r="B76" s="62">
        <f>IF(E76=1,1,IF(E76&gt;1,B75+1,""))</f>
        <v>3</v>
      </c>
      <c r="C76" s="157" t="str">
        <f>IF(E76="","",IF(E76=1,D76,C75))</f>
        <v>Quách Văn Luận</v>
      </c>
      <c r="D76" s="231" t="s">
        <v>1051</v>
      </c>
      <c r="E76" s="120">
        <v>2</v>
      </c>
      <c r="F76" s="232">
        <v>30722</v>
      </c>
      <c r="G76" s="62">
        <v>2</v>
      </c>
      <c r="H76" s="235" t="s">
        <v>1052</v>
      </c>
      <c r="I76" s="266"/>
      <c r="J76" s="266"/>
      <c r="K76" s="266"/>
      <c r="L76" s="266"/>
      <c r="M76" s="266"/>
      <c r="N76" s="265" t="s">
        <v>1048</v>
      </c>
      <c r="O76" s="62">
        <v>6</v>
      </c>
      <c r="P76" s="62"/>
      <c r="Q76" s="62"/>
      <c r="R76" s="62"/>
      <c r="S76" s="120"/>
      <c r="T76" s="120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44"/>
      <c r="AF76" s="144"/>
      <c r="AG76" s="144" t="s">
        <v>106</v>
      </c>
      <c r="AH76" s="144"/>
      <c r="AI76" s="144"/>
      <c r="AJ76" s="161"/>
      <c r="AK76" s="144"/>
      <c r="AL76" s="243"/>
      <c r="AM76" s="241"/>
      <c r="AN76" s="241"/>
    </row>
    <row r="77" spans="1:41" s="3" customFormat="1" ht="15.75">
      <c r="A77" s="62" t="str">
        <f>IF(E77=1,SUMIF(E$10:E77,1),"")</f>
        <v/>
      </c>
      <c r="B77" s="62">
        <f>IF(E77=1,1,IF(E77&gt;1,B76+1,""))</f>
        <v>4</v>
      </c>
      <c r="C77" s="157" t="str">
        <f>IF(E77="","",IF(E77=1,D77,C76))</f>
        <v>Quách Văn Luận</v>
      </c>
      <c r="D77" s="236" t="s">
        <v>1053</v>
      </c>
      <c r="E77" s="144">
        <v>3</v>
      </c>
      <c r="F77" s="237">
        <v>40886</v>
      </c>
      <c r="G77" s="62">
        <v>1</v>
      </c>
      <c r="H77" s="235" t="s">
        <v>1054</v>
      </c>
      <c r="I77" s="266"/>
      <c r="J77" s="266"/>
      <c r="K77" s="266"/>
      <c r="L77" s="266"/>
      <c r="M77" s="266"/>
      <c r="N77" s="265" t="s">
        <v>1048</v>
      </c>
      <c r="O77" s="62">
        <v>6</v>
      </c>
      <c r="P77" s="62"/>
      <c r="Q77" s="62"/>
      <c r="R77" s="62"/>
      <c r="S77" s="161"/>
      <c r="T77" s="160"/>
      <c r="U77" s="161"/>
      <c r="V77" s="161"/>
      <c r="W77" s="161"/>
      <c r="X77" s="161"/>
      <c r="Y77" s="161"/>
      <c r="Z77" s="161"/>
      <c r="AA77" s="161"/>
      <c r="AB77" s="161"/>
      <c r="AC77" s="161"/>
      <c r="AD77" s="161"/>
      <c r="AE77" s="267"/>
      <c r="AF77" s="267"/>
      <c r="AG77" s="144" t="s">
        <v>106</v>
      </c>
      <c r="AH77" s="144"/>
      <c r="AI77" s="144"/>
      <c r="AJ77" s="161"/>
      <c r="AK77" s="144"/>
      <c r="AL77" s="243"/>
      <c r="AM77" s="241"/>
      <c r="AN77" s="241"/>
    </row>
    <row r="78" spans="1:41" s="3" customFormat="1" ht="15.75">
      <c r="A78" s="62" t="str">
        <f>IF(E78=1,SUMIF(E$10:E78,1),"")</f>
        <v/>
      </c>
      <c r="B78" s="62">
        <f>IF(E78=1,1,IF(E78&gt;1,B77+1,""))</f>
        <v>5</v>
      </c>
      <c r="C78" s="157" t="str">
        <f>IF(E78="","",IF(E78=1,D78,C77))</f>
        <v>Quách Văn Luận</v>
      </c>
      <c r="D78" s="157" t="s">
        <v>1055</v>
      </c>
      <c r="E78" s="62">
        <v>5</v>
      </c>
      <c r="F78" s="238">
        <v>33378</v>
      </c>
      <c r="G78" s="62">
        <v>1</v>
      </c>
      <c r="H78" s="235" t="s">
        <v>1056</v>
      </c>
      <c r="I78" s="226"/>
      <c r="J78" s="226"/>
      <c r="K78" s="226"/>
      <c r="L78" s="226"/>
      <c r="M78" s="226"/>
      <c r="N78" s="265" t="s">
        <v>1048</v>
      </c>
      <c r="O78" s="62">
        <v>6</v>
      </c>
      <c r="P78" s="62"/>
      <c r="Q78" s="62"/>
      <c r="R78" s="62"/>
      <c r="S78" s="161"/>
      <c r="T78" s="62"/>
      <c r="U78" s="161"/>
      <c r="V78" s="161"/>
      <c r="W78" s="161"/>
      <c r="X78" s="161"/>
      <c r="Y78" s="161"/>
      <c r="Z78" s="161"/>
      <c r="AA78" s="161"/>
      <c r="AB78" s="161"/>
      <c r="AC78" s="161"/>
      <c r="AD78" s="161"/>
      <c r="AE78" s="267"/>
      <c r="AF78" s="267"/>
      <c r="AG78" s="144" t="s">
        <v>106</v>
      </c>
      <c r="AH78" s="144"/>
      <c r="AI78" s="144"/>
      <c r="AJ78" s="161"/>
      <c r="AK78" s="144"/>
      <c r="AL78" s="243"/>
      <c r="AM78" s="241"/>
      <c r="AN78" s="241"/>
    </row>
    <row r="79" spans="1:41" s="3" customFormat="1" ht="15.75">
      <c r="A79" s="62">
        <v>31</v>
      </c>
      <c r="B79" s="62">
        <f>IF(E79=1,1,IF(E79&gt;1,#REF!+1,""))</f>
        <v>1</v>
      </c>
      <c r="C79" s="157" t="str">
        <f>IF(E79="","",IF(E79=1,D79,#REF!))</f>
        <v>Quách Thị Thanh</v>
      </c>
      <c r="D79" s="231" t="s">
        <v>1057</v>
      </c>
      <c r="E79" s="120">
        <v>1</v>
      </c>
      <c r="F79" s="172">
        <v>22196</v>
      </c>
      <c r="G79" s="62">
        <v>2</v>
      </c>
      <c r="H79" s="228" t="s">
        <v>1058</v>
      </c>
      <c r="I79" s="62"/>
      <c r="J79" s="172"/>
      <c r="K79" s="175"/>
      <c r="L79" s="175"/>
      <c r="M79" s="175"/>
      <c r="N79" s="120" t="s">
        <v>1048</v>
      </c>
      <c r="O79" s="62">
        <v>6</v>
      </c>
      <c r="P79" s="261"/>
      <c r="Q79" s="261"/>
      <c r="R79" s="261"/>
      <c r="S79" s="263">
        <v>115</v>
      </c>
      <c r="T79" s="263">
        <v>40</v>
      </c>
      <c r="U79" s="161">
        <v>1</v>
      </c>
      <c r="V79" s="161">
        <v>2</v>
      </c>
      <c r="W79" s="161"/>
      <c r="X79" s="161"/>
      <c r="Y79" s="161"/>
      <c r="Z79" s="161"/>
      <c r="AA79" s="161"/>
      <c r="AB79" s="161"/>
      <c r="AC79" s="161">
        <v>9</v>
      </c>
      <c r="AD79" s="161"/>
      <c r="AE79" s="144">
        <v>11</v>
      </c>
      <c r="AF79" s="144"/>
      <c r="AG79" s="144" t="s">
        <v>106</v>
      </c>
      <c r="AH79" s="144" t="s">
        <v>106</v>
      </c>
      <c r="AI79" s="144"/>
      <c r="AJ79" s="161">
        <v>1</v>
      </c>
      <c r="AK79" s="144"/>
      <c r="AL79" s="243"/>
      <c r="AM79" s="241"/>
      <c r="AN79" s="241"/>
    </row>
    <row r="80" spans="1:41" s="3" customFormat="1" ht="15.75">
      <c r="A80" s="62" t="str">
        <f>IF(E80=1,SUMIF(E$10:E80,1),"")</f>
        <v/>
      </c>
      <c r="B80" s="62">
        <f t="shared" ref="B80:B88" si="21">IF(E80=1,1,IF(E80&gt;1,B79+1,""))</f>
        <v>2</v>
      </c>
      <c r="C80" s="157" t="str">
        <f t="shared" ref="C80:C88" si="22">IF(E80="","",IF(E80=1,D80,C79))</f>
        <v>Quách Thị Thanh</v>
      </c>
      <c r="D80" s="231" t="s">
        <v>1059</v>
      </c>
      <c r="E80" s="120">
        <v>3</v>
      </c>
      <c r="F80" s="118">
        <v>30895</v>
      </c>
      <c r="G80" s="62">
        <v>1</v>
      </c>
      <c r="H80" s="233" t="s">
        <v>1060</v>
      </c>
      <c r="I80" s="62"/>
      <c r="J80" s="84"/>
      <c r="K80" s="175"/>
      <c r="L80" s="175"/>
      <c r="M80" s="175"/>
      <c r="N80" s="120" t="s">
        <v>1048</v>
      </c>
      <c r="O80" s="62">
        <v>6</v>
      </c>
      <c r="P80" s="261"/>
      <c r="Q80" s="261"/>
      <c r="R80" s="261"/>
      <c r="S80" s="264"/>
      <c r="T80" s="264"/>
      <c r="U80" s="161"/>
      <c r="V80" s="161"/>
      <c r="W80" s="161"/>
      <c r="X80" s="161"/>
      <c r="Y80" s="161"/>
      <c r="Z80" s="161"/>
      <c r="AA80" s="161"/>
      <c r="AB80" s="161"/>
      <c r="AC80" s="161"/>
      <c r="AD80" s="161"/>
      <c r="AE80" s="144"/>
      <c r="AF80" s="144"/>
      <c r="AG80" s="144" t="s">
        <v>106</v>
      </c>
      <c r="AH80" s="144"/>
      <c r="AI80" s="144"/>
      <c r="AJ80" s="161"/>
      <c r="AK80" s="144"/>
      <c r="AL80" s="243"/>
      <c r="AM80" s="241"/>
      <c r="AN80" s="241"/>
    </row>
    <row r="81" spans="1:43" s="3" customFormat="1" ht="15.75">
      <c r="A81" s="62">
        <v>32</v>
      </c>
      <c r="B81" s="62">
        <f>IF(E81=1,1,IF(E81&gt;1,#REF!+1,""))</f>
        <v>1</v>
      </c>
      <c r="C81" s="157" t="str">
        <f>IF(E81="","",IF(E81=1,D81,#REF!))</f>
        <v>Trương Công Định</v>
      </c>
      <c r="D81" s="231" t="s">
        <v>1061</v>
      </c>
      <c r="E81" s="120">
        <v>1</v>
      </c>
      <c r="F81" s="118">
        <v>17824</v>
      </c>
      <c r="G81" s="120">
        <v>1</v>
      </c>
      <c r="H81" s="226" t="s">
        <v>1062</v>
      </c>
      <c r="I81" s="62"/>
      <c r="J81" s="84"/>
      <c r="K81" s="175"/>
      <c r="L81" s="175"/>
      <c r="M81" s="175"/>
      <c r="N81" s="120" t="s">
        <v>1048</v>
      </c>
      <c r="O81" s="62">
        <v>6</v>
      </c>
      <c r="P81" s="261"/>
      <c r="Q81" s="261"/>
      <c r="R81" s="261"/>
      <c r="S81" s="263">
        <v>115</v>
      </c>
      <c r="T81" s="263">
        <v>50</v>
      </c>
      <c r="U81" s="161">
        <v>1</v>
      </c>
      <c r="V81" s="161">
        <v>2</v>
      </c>
      <c r="W81" s="161"/>
      <c r="X81" s="161"/>
      <c r="Y81" s="161">
        <v>5</v>
      </c>
      <c r="Z81" s="161"/>
      <c r="AA81" s="161">
        <v>7</v>
      </c>
      <c r="AB81" s="161">
        <v>8</v>
      </c>
      <c r="AC81" s="161"/>
      <c r="AD81" s="161"/>
      <c r="AE81" s="144"/>
      <c r="AF81" s="144"/>
      <c r="AG81" s="144" t="s">
        <v>106</v>
      </c>
      <c r="AH81" s="144"/>
      <c r="AI81" s="144"/>
      <c r="AJ81" s="161">
        <v>2</v>
      </c>
      <c r="AK81" s="144"/>
      <c r="AL81" s="243"/>
      <c r="AM81" s="241"/>
      <c r="AN81" s="241"/>
    </row>
    <row r="82" spans="1:43" s="3" customFormat="1" ht="15.75">
      <c r="A82" s="62" t="str">
        <f>IF(E82=1,SUMIF(E$10:E82,1),"")</f>
        <v/>
      </c>
      <c r="B82" s="62">
        <f t="shared" si="21"/>
        <v>2</v>
      </c>
      <c r="C82" s="157" t="str">
        <f t="shared" si="22"/>
        <v>Trương Công Định</v>
      </c>
      <c r="D82" s="231" t="s">
        <v>1063</v>
      </c>
      <c r="E82" s="120">
        <v>2</v>
      </c>
      <c r="F82" s="118">
        <v>19596</v>
      </c>
      <c r="G82" s="120">
        <v>2</v>
      </c>
      <c r="H82" s="226" t="s">
        <v>1064</v>
      </c>
      <c r="I82" s="62"/>
      <c r="J82" s="84"/>
      <c r="K82" s="175"/>
      <c r="L82" s="175"/>
      <c r="M82" s="175"/>
      <c r="N82" s="120" t="s">
        <v>1048</v>
      </c>
      <c r="O82" s="62">
        <v>6</v>
      </c>
      <c r="P82" s="261"/>
      <c r="Q82" s="261"/>
      <c r="R82" s="261"/>
      <c r="S82" s="264"/>
      <c r="T82" s="264"/>
      <c r="U82" s="161"/>
      <c r="V82" s="161"/>
      <c r="W82" s="161"/>
      <c r="X82" s="161"/>
      <c r="Y82" s="161"/>
      <c r="Z82" s="161"/>
      <c r="AA82" s="161"/>
      <c r="AB82" s="161"/>
      <c r="AC82" s="161"/>
      <c r="AD82" s="161"/>
      <c r="AE82" s="144"/>
      <c r="AF82" s="144"/>
      <c r="AG82" s="144" t="s">
        <v>106</v>
      </c>
      <c r="AH82" s="144"/>
      <c r="AI82" s="144"/>
      <c r="AJ82" s="161"/>
      <c r="AK82" s="144"/>
      <c r="AL82" s="243"/>
      <c r="AM82" s="241"/>
      <c r="AN82" s="241"/>
    </row>
    <row r="83" spans="1:43" s="3" customFormat="1" ht="15.75">
      <c r="A83" s="62" t="str">
        <f>IF(E83=1,SUMIF(E$10:E83,1),"")</f>
        <v/>
      </c>
      <c r="B83" s="62">
        <f t="shared" si="21"/>
        <v>3</v>
      </c>
      <c r="C83" s="157" t="str">
        <f t="shared" si="22"/>
        <v>Trương Công Định</v>
      </c>
      <c r="D83" s="231" t="s">
        <v>1065</v>
      </c>
      <c r="E83" s="120">
        <v>3</v>
      </c>
      <c r="F83" s="118">
        <v>30927</v>
      </c>
      <c r="G83" s="62">
        <v>1</v>
      </c>
      <c r="H83" s="226" t="s">
        <v>1066</v>
      </c>
      <c r="I83" s="62"/>
      <c r="J83" s="84"/>
      <c r="K83" s="175"/>
      <c r="L83" s="175"/>
      <c r="M83" s="175"/>
      <c r="N83" s="120" t="s">
        <v>1048</v>
      </c>
      <c r="O83" s="62">
        <v>6</v>
      </c>
      <c r="P83" s="261"/>
      <c r="Q83" s="261"/>
      <c r="R83" s="261"/>
      <c r="S83" s="264"/>
      <c r="T83" s="264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44"/>
      <c r="AF83" s="144"/>
      <c r="AG83" s="144" t="s">
        <v>106</v>
      </c>
      <c r="AH83" s="144"/>
      <c r="AI83" s="144"/>
      <c r="AJ83" s="161"/>
      <c r="AK83" s="144"/>
      <c r="AL83" s="243"/>
      <c r="AM83" s="241"/>
      <c r="AN83" s="241"/>
    </row>
    <row r="84" spans="1:43" s="3" customFormat="1" ht="15.75">
      <c r="A84" s="62" t="str">
        <f>IF(E84=1,SUMIF(E$10:E84,1),"")</f>
        <v/>
      </c>
      <c r="B84" s="62">
        <f t="shared" si="21"/>
        <v>4</v>
      </c>
      <c r="C84" s="157" t="str">
        <f t="shared" si="22"/>
        <v>Trương Công Định</v>
      </c>
      <c r="D84" s="231" t="s">
        <v>1067</v>
      </c>
      <c r="E84" s="120">
        <v>5</v>
      </c>
      <c r="F84" s="118">
        <v>37494</v>
      </c>
      <c r="G84" s="62">
        <v>1</v>
      </c>
      <c r="H84" s="226" t="s">
        <v>1068</v>
      </c>
      <c r="I84" s="62"/>
      <c r="J84" s="84"/>
      <c r="K84" s="175"/>
      <c r="L84" s="175"/>
      <c r="M84" s="175"/>
      <c r="N84" s="120" t="s">
        <v>1048</v>
      </c>
      <c r="O84" s="62">
        <v>6</v>
      </c>
      <c r="P84" s="261"/>
      <c r="Q84" s="261"/>
      <c r="R84" s="261"/>
      <c r="S84" s="264"/>
      <c r="T84" s="264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44"/>
      <c r="AF84" s="144"/>
      <c r="AG84" s="144" t="s">
        <v>106</v>
      </c>
      <c r="AH84" s="144"/>
      <c r="AI84" s="144"/>
      <c r="AJ84" s="161"/>
      <c r="AK84" s="144"/>
      <c r="AL84" s="243"/>
      <c r="AM84" s="241"/>
      <c r="AN84" s="241"/>
    </row>
    <row r="85" spans="1:43" s="3" customFormat="1" ht="15.75">
      <c r="A85" s="62" t="str">
        <f>IF(E85=1,SUMIF(E$10:E85,1),"")</f>
        <v/>
      </c>
      <c r="B85" s="62">
        <f t="shared" si="21"/>
        <v>5</v>
      </c>
      <c r="C85" s="157" t="str">
        <f t="shared" si="22"/>
        <v>Trương Công Định</v>
      </c>
      <c r="D85" s="231" t="s">
        <v>1069</v>
      </c>
      <c r="E85" s="120">
        <v>5</v>
      </c>
      <c r="F85" s="118">
        <v>43131</v>
      </c>
      <c r="G85" s="62">
        <v>2</v>
      </c>
      <c r="H85" s="226" t="s">
        <v>1070</v>
      </c>
      <c r="I85" s="62"/>
      <c r="J85" s="84"/>
      <c r="K85" s="175"/>
      <c r="L85" s="175"/>
      <c r="M85" s="175"/>
      <c r="N85" s="120" t="s">
        <v>1048</v>
      </c>
      <c r="O85" s="62">
        <v>6</v>
      </c>
      <c r="P85" s="261"/>
      <c r="Q85" s="261"/>
      <c r="R85" s="261"/>
      <c r="S85" s="264"/>
      <c r="T85" s="264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44"/>
      <c r="AF85" s="144"/>
      <c r="AG85" s="144" t="s">
        <v>106</v>
      </c>
      <c r="AH85" s="144"/>
      <c r="AI85" s="144"/>
      <c r="AJ85" s="161"/>
      <c r="AK85" s="144"/>
      <c r="AL85" s="243"/>
      <c r="AM85" s="241"/>
      <c r="AN85" s="241"/>
    </row>
    <row r="86" spans="1:43" s="3" customFormat="1" ht="15.75">
      <c r="A86" s="62" t="str">
        <f>IF(E86=1,SUMIF(E$10:E86,1),"")</f>
        <v/>
      </c>
      <c r="B86" s="62">
        <f t="shared" si="21"/>
        <v>6</v>
      </c>
      <c r="C86" s="157" t="str">
        <f t="shared" si="22"/>
        <v>Trương Công Định</v>
      </c>
      <c r="D86" s="231" t="s">
        <v>1071</v>
      </c>
      <c r="E86" s="120">
        <v>5</v>
      </c>
      <c r="F86" s="118">
        <v>43624</v>
      </c>
      <c r="G86" s="62">
        <v>1</v>
      </c>
      <c r="H86" s="226" t="s">
        <v>1072</v>
      </c>
      <c r="I86" s="62"/>
      <c r="J86" s="84"/>
      <c r="K86" s="175"/>
      <c r="L86" s="175"/>
      <c r="M86" s="175"/>
      <c r="N86" s="120" t="s">
        <v>1048</v>
      </c>
      <c r="O86" s="62">
        <v>6</v>
      </c>
      <c r="P86" s="261"/>
      <c r="Q86" s="261"/>
      <c r="R86" s="261"/>
      <c r="S86" s="264"/>
      <c r="T86" s="264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44"/>
      <c r="AF86" s="144"/>
      <c r="AG86" s="144" t="s">
        <v>106</v>
      </c>
      <c r="AH86" s="144"/>
      <c r="AI86" s="144"/>
      <c r="AJ86" s="161"/>
      <c r="AK86" s="144"/>
      <c r="AL86" s="243"/>
      <c r="AM86" s="241"/>
      <c r="AN86" s="241"/>
    </row>
    <row r="87" spans="1:43" s="3" customFormat="1" ht="15.75">
      <c r="A87" s="62">
        <v>33</v>
      </c>
      <c r="B87" s="62">
        <f>IF(E87=1,1,IF(E87&gt;1,#REF!+1,""))</f>
        <v>1</v>
      </c>
      <c r="C87" s="157" t="str">
        <f>IF(E87="","",IF(E87=1,D87,#REF!))</f>
        <v>Bùi Chính Nghĩa</v>
      </c>
      <c r="D87" s="231" t="s">
        <v>1073</v>
      </c>
      <c r="E87" s="120">
        <v>1</v>
      </c>
      <c r="F87" s="118">
        <v>16843</v>
      </c>
      <c r="G87" s="120">
        <v>1</v>
      </c>
      <c r="H87" s="226" t="s">
        <v>1074</v>
      </c>
      <c r="I87" s="62"/>
      <c r="J87" s="84"/>
      <c r="K87" s="175"/>
      <c r="L87" s="175"/>
      <c r="M87" s="175"/>
      <c r="N87" s="95" t="s">
        <v>1075</v>
      </c>
      <c r="O87" s="62">
        <v>6</v>
      </c>
      <c r="P87" s="261"/>
      <c r="Q87" s="261"/>
      <c r="R87" s="261"/>
      <c r="S87" s="264"/>
      <c r="T87" s="263">
        <v>40</v>
      </c>
      <c r="U87" s="161">
        <v>1</v>
      </c>
      <c r="V87" s="161">
        <v>2</v>
      </c>
      <c r="W87" s="161"/>
      <c r="X87" s="161"/>
      <c r="Y87" s="161"/>
      <c r="Z87" s="161"/>
      <c r="AA87" s="161"/>
      <c r="AB87" s="161"/>
      <c r="AC87" s="161"/>
      <c r="AD87" s="161"/>
      <c r="AE87" s="144">
        <v>11</v>
      </c>
      <c r="AF87" s="144">
        <v>12</v>
      </c>
      <c r="AG87" s="144" t="s">
        <v>106</v>
      </c>
      <c r="AH87" s="144" t="s">
        <v>106</v>
      </c>
      <c r="AI87" s="144"/>
      <c r="AJ87" s="161">
        <v>3</v>
      </c>
      <c r="AK87" s="144"/>
      <c r="AL87" s="243"/>
      <c r="AM87" s="241"/>
      <c r="AN87" s="241"/>
    </row>
    <row r="88" spans="1:43" s="3" customFormat="1" ht="15.75">
      <c r="A88" s="62" t="str">
        <f>IF(E88=1,SUMIF(E$10:E88,1),"")</f>
        <v/>
      </c>
      <c r="B88" s="62">
        <f t="shared" si="21"/>
        <v>2</v>
      </c>
      <c r="C88" s="157" t="str">
        <f t="shared" si="22"/>
        <v>Bùi Chính Nghĩa</v>
      </c>
      <c r="D88" s="231" t="s">
        <v>1076</v>
      </c>
      <c r="E88" s="120">
        <v>2</v>
      </c>
      <c r="F88" s="118">
        <v>17600</v>
      </c>
      <c r="G88" s="120">
        <v>2</v>
      </c>
      <c r="H88" s="226" t="s">
        <v>1077</v>
      </c>
      <c r="I88" s="62"/>
      <c r="J88" s="84"/>
      <c r="K88" s="175"/>
      <c r="L88" s="175"/>
      <c r="M88" s="175"/>
      <c r="N88" s="95" t="s">
        <v>1075</v>
      </c>
      <c r="O88" s="62">
        <v>6</v>
      </c>
      <c r="P88" s="261"/>
      <c r="Q88" s="261"/>
      <c r="R88" s="261"/>
      <c r="S88" s="264"/>
      <c r="T88" s="264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44"/>
      <c r="AF88" s="144"/>
      <c r="AG88" s="144" t="s">
        <v>106</v>
      </c>
      <c r="AH88" s="144" t="s">
        <v>106</v>
      </c>
      <c r="AI88" s="144"/>
      <c r="AJ88" s="161"/>
      <c r="AK88" s="144"/>
      <c r="AL88" s="243"/>
      <c r="AM88" s="241"/>
      <c r="AN88" s="241"/>
    </row>
    <row r="89" spans="1:43" s="3" customFormat="1" ht="15.75">
      <c r="A89" s="62">
        <v>34</v>
      </c>
      <c r="B89" s="62">
        <f>IF(E89=1,1,IF(E89&gt;1,#REF!+1,""))</f>
        <v>1</v>
      </c>
      <c r="C89" s="157" t="str">
        <f>IF(E89="","",IF(E89=1,D89,#REF!))</f>
        <v>Bùi Văn Bình</v>
      </c>
      <c r="D89" s="231" t="s">
        <v>1078</v>
      </c>
      <c r="E89" s="120">
        <v>1</v>
      </c>
      <c r="F89" s="118">
        <v>16511</v>
      </c>
      <c r="G89" s="120">
        <v>1</v>
      </c>
      <c r="H89" s="226" t="s">
        <v>1079</v>
      </c>
      <c r="I89" s="62"/>
      <c r="J89" s="84"/>
      <c r="K89" s="175"/>
      <c r="L89" s="175"/>
      <c r="M89" s="175"/>
      <c r="N89" s="95" t="s">
        <v>1075</v>
      </c>
      <c r="O89" s="62">
        <v>6</v>
      </c>
      <c r="P89" s="261"/>
      <c r="Q89" s="261"/>
      <c r="R89" s="261"/>
      <c r="S89" s="264"/>
      <c r="T89" s="263">
        <v>40</v>
      </c>
      <c r="U89" s="161">
        <v>1</v>
      </c>
      <c r="V89" s="161">
        <v>2</v>
      </c>
      <c r="W89" s="161"/>
      <c r="X89" s="161"/>
      <c r="Y89" s="161"/>
      <c r="Z89" s="161"/>
      <c r="AA89" s="161"/>
      <c r="AB89" s="161"/>
      <c r="AC89" s="161"/>
      <c r="AD89" s="161"/>
      <c r="AE89" s="144">
        <v>11</v>
      </c>
      <c r="AF89" s="144">
        <v>12</v>
      </c>
      <c r="AG89" s="144" t="s">
        <v>106</v>
      </c>
      <c r="AH89" s="144" t="s">
        <v>106</v>
      </c>
      <c r="AI89" s="144"/>
      <c r="AJ89" s="161">
        <v>3</v>
      </c>
      <c r="AK89" s="144"/>
    </row>
    <row r="90" spans="1:43" s="3" customFormat="1" ht="15.75">
      <c r="A90" s="62" t="str">
        <f>IF(E90=1,SUMIF(E$10:E90,1),"")</f>
        <v/>
      </c>
      <c r="B90" s="62">
        <f t="shared" ref="B90" si="23">IF(E90=1,1,IF(E90&gt;1,B89+1,""))</f>
        <v>2</v>
      </c>
      <c r="C90" s="157" t="str">
        <f t="shared" ref="C90" si="24">IF(E90="","",IF(E90=1,D90,C89))</f>
        <v>Bùi Văn Bình</v>
      </c>
      <c r="D90" s="231" t="s">
        <v>1080</v>
      </c>
      <c r="E90" s="120">
        <v>2</v>
      </c>
      <c r="F90" s="118">
        <v>16634</v>
      </c>
      <c r="G90" s="62">
        <v>2</v>
      </c>
      <c r="H90" s="226" t="s">
        <v>1081</v>
      </c>
      <c r="I90" s="62"/>
      <c r="J90" s="84"/>
      <c r="K90" s="175"/>
      <c r="L90" s="175"/>
      <c r="M90" s="175"/>
      <c r="N90" s="95" t="s">
        <v>1075</v>
      </c>
      <c r="O90" s="62">
        <v>6</v>
      </c>
      <c r="P90" s="261"/>
      <c r="Q90" s="261"/>
      <c r="R90" s="261"/>
      <c r="S90" s="264"/>
      <c r="T90" s="264"/>
      <c r="U90" s="161"/>
      <c r="V90" s="161"/>
      <c r="W90" s="161"/>
      <c r="X90" s="161"/>
      <c r="Y90" s="161"/>
      <c r="Z90" s="161"/>
      <c r="AA90" s="161"/>
      <c r="AB90" s="161"/>
      <c r="AC90" s="161"/>
      <c r="AD90" s="161"/>
      <c r="AE90" s="144"/>
      <c r="AF90" s="144"/>
      <c r="AG90" s="144" t="s">
        <v>106</v>
      </c>
      <c r="AH90" s="144" t="s">
        <v>106</v>
      </c>
      <c r="AI90" s="144"/>
      <c r="AJ90" s="161"/>
      <c r="AK90" s="144"/>
    </row>
    <row r="91" spans="1:43" s="3" customFormat="1" ht="15.75">
      <c r="A91" s="62">
        <v>35</v>
      </c>
      <c r="B91" s="62">
        <f>IF(E91=1,1,IF(E91&gt;1,#REF!+1,""))</f>
        <v>1</v>
      </c>
      <c r="C91" s="157" t="str">
        <f>IF(E91="","",IF(E91=1,D91,#REF!))</f>
        <v>Bùi Thị Đằng</v>
      </c>
      <c r="D91" s="231" t="s">
        <v>1082</v>
      </c>
      <c r="E91" s="120">
        <v>1</v>
      </c>
      <c r="F91" s="118">
        <v>12789</v>
      </c>
      <c r="G91" s="62">
        <v>2</v>
      </c>
      <c r="H91" s="226" t="s">
        <v>1083</v>
      </c>
      <c r="I91" s="62"/>
      <c r="J91" s="84"/>
      <c r="K91" s="175"/>
      <c r="L91" s="175"/>
      <c r="M91" s="175"/>
      <c r="N91" s="95" t="s">
        <v>1075</v>
      </c>
      <c r="O91" s="62">
        <v>6</v>
      </c>
      <c r="P91" s="261"/>
      <c r="Q91" s="261"/>
      <c r="R91" s="261"/>
      <c r="S91" s="264"/>
      <c r="T91" s="263">
        <v>40</v>
      </c>
      <c r="U91" s="161">
        <v>1</v>
      </c>
      <c r="V91" s="161">
        <v>2</v>
      </c>
      <c r="W91" s="161"/>
      <c r="X91" s="161"/>
      <c r="Y91" s="161"/>
      <c r="Z91" s="161"/>
      <c r="AA91" s="161"/>
      <c r="AB91" s="161"/>
      <c r="AC91" s="161"/>
      <c r="AD91" s="161"/>
      <c r="AE91" s="144">
        <v>11</v>
      </c>
      <c r="AF91" s="144">
        <v>12</v>
      </c>
      <c r="AG91" s="144" t="s">
        <v>106</v>
      </c>
      <c r="AH91" s="144" t="s">
        <v>106</v>
      </c>
      <c r="AI91" s="144"/>
      <c r="AJ91" s="161">
        <v>3</v>
      </c>
      <c r="AK91" s="144"/>
    </row>
    <row r="92" spans="1:43" s="3" customFormat="1" ht="15.75">
      <c r="A92" s="62">
        <v>36</v>
      </c>
      <c r="B92" s="62">
        <f t="shared" ref="B92:B110" si="25">IF(E92=1,1,IF(E92&gt;1,B91+1,""))</f>
        <v>1</v>
      </c>
      <c r="C92" s="157" t="str">
        <f t="shared" ref="C92:C106" si="26">IF(E92="","",IF(E92=1,D92,C91))</f>
        <v>Trịnh Thị Đào</v>
      </c>
      <c r="D92" s="157" t="s">
        <v>1084</v>
      </c>
      <c r="E92" s="62">
        <v>1</v>
      </c>
      <c r="F92" s="79">
        <v>19964</v>
      </c>
      <c r="G92" s="62">
        <v>2</v>
      </c>
      <c r="H92" s="260" t="s">
        <v>1085</v>
      </c>
      <c r="I92" s="66"/>
      <c r="J92" s="175"/>
      <c r="K92" s="175"/>
      <c r="L92" s="175"/>
      <c r="M92" s="175"/>
      <c r="N92" s="120" t="s">
        <v>1086</v>
      </c>
      <c r="O92" s="62">
        <v>1</v>
      </c>
      <c r="P92" s="261"/>
      <c r="Q92" s="261"/>
      <c r="R92" s="261"/>
      <c r="S92" s="264"/>
      <c r="T92" s="263">
        <v>30</v>
      </c>
      <c r="U92" s="268">
        <v>1</v>
      </c>
      <c r="V92" s="161">
        <v>2</v>
      </c>
      <c r="W92" s="161"/>
      <c r="X92" s="161"/>
      <c r="Y92" s="161"/>
      <c r="Z92" s="161"/>
      <c r="AA92" s="161"/>
      <c r="AB92" s="161"/>
      <c r="AC92" s="161"/>
      <c r="AD92" s="161"/>
      <c r="AE92" s="144"/>
      <c r="AF92" s="144">
        <v>12</v>
      </c>
      <c r="AG92" s="144" t="s">
        <v>1087</v>
      </c>
      <c r="AH92" s="144"/>
      <c r="AI92" s="144"/>
      <c r="AJ92" s="161">
        <v>7</v>
      </c>
      <c r="AK92" s="144"/>
      <c r="AL92" s="243">
        <f t="shared" ref="AL92:AL155" ca="1" si="27">IF(F92="","",(TODAY()-F92)/365)</f>
        <v>71.345205479452048</v>
      </c>
      <c r="AM92" s="241">
        <f t="shared" ref="AM92:AM99" si="28">IF(AND(E92=1,AG92=""),1,IF(AND(E92=1,O92=1,AG92="x"),O93,IF(AND(E92=1,O92&lt;&gt;1),O92,IF(OR(E92&gt;1,E92=0),""))))</f>
        <v>1</v>
      </c>
      <c r="AN92" s="241" t="e">
        <f t="shared" ref="AN92:AN110" si="29">IF(AM92="","",(VLOOKUP(AM92,$AO$11:$AR$44,2,0)))</f>
        <v>#N/A</v>
      </c>
    </row>
    <row r="93" spans="1:43" s="3" customFormat="1" ht="15.75">
      <c r="A93" s="62" t="str">
        <f>IF(E93=1,SUMIF(E$10:E93,1),"")</f>
        <v/>
      </c>
      <c r="B93" s="62">
        <f t="shared" si="25"/>
        <v>2</v>
      </c>
      <c r="C93" s="157" t="str">
        <f t="shared" si="26"/>
        <v>Trịnh Thị Đào</v>
      </c>
      <c r="D93" s="157" t="s">
        <v>1088</v>
      </c>
      <c r="E93" s="62">
        <v>3</v>
      </c>
      <c r="F93" s="79">
        <v>31982</v>
      </c>
      <c r="G93" s="62">
        <v>1</v>
      </c>
      <c r="H93" s="260" t="s">
        <v>1089</v>
      </c>
      <c r="I93" s="66"/>
      <c r="J93" s="175"/>
      <c r="K93" s="175"/>
      <c r="L93" s="175"/>
      <c r="M93" s="175"/>
      <c r="N93" s="120" t="s">
        <v>1086</v>
      </c>
      <c r="O93" s="62">
        <v>6</v>
      </c>
      <c r="P93" s="261"/>
      <c r="Q93" s="261"/>
      <c r="R93" s="261"/>
      <c r="S93" s="264"/>
      <c r="T93" s="264"/>
      <c r="U93" s="161"/>
      <c r="V93" s="161"/>
      <c r="W93" s="161"/>
      <c r="X93" s="161"/>
      <c r="Y93" s="161"/>
      <c r="Z93" s="161"/>
      <c r="AA93" s="161"/>
      <c r="AB93" s="161"/>
      <c r="AC93" s="161"/>
      <c r="AD93" s="161"/>
      <c r="AE93" s="144"/>
      <c r="AF93" s="144"/>
      <c r="AG93" s="144" t="s">
        <v>106</v>
      </c>
      <c r="AH93" s="144"/>
      <c r="AI93" s="144"/>
      <c r="AJ93" s="161"/>
      <c r="AK93" s="144"/>
      <c r="AL93" s="243">
        <f t="shared" ca="1" si="27"/>
        <v>38.419178082191777</v>
      </c>
      <c r="AM93" s="241" t="str">
        <f t="shared" si="28"/>
        <v/>
      </c>
      <c r="AN93" s="241" t="str">
        <f t="shared" si="29"/>
        <v/>
      </c>
    </row>
    <row r="94" spans="1:43" s="3" customFormat="1" ht="15.75">
      <c r="A94" s="62" t="str">
        <f>IF(E94=1,SUMIF(E$10:E94,1),"")</f>
        <v/>
      </c>
      <c r="B94" s="62">
        <f t="shared" si="25"/>
        <v>3</v>
      </c>
      <c r="C94" s="157" t="str">
        <f t="shared" si="26"/>
        <v>Trịnh Thị Đào</v>
      </c>
      <c r="D94" s="157" t="s">
        <v>1090</v>
      </c>
      <c r="E94" s="62">
        <v>3</v>
      </c>
      <c r="F94" s="79">
        <v>34037</v>
      </c>
      <c r="G94" s="62">
        <v>1</v>
      </c>
      <c r="H94" s="269" t="s">
        <v>1091</v>
      </c>
      <c r="I94" s="66"/>
      <c r="J94" s="175"/>
      <c r="K94" s="175"/>
      <c r="L94" s="175"/>
      <c r="M94" s="175"/>
      <c r="N94" s="120" t="s">
        <v>1086</v>
      </c>
      <c r="O94" s="62">
        <v>6</v>
      </c>
      <c r="P94" s="261"/>
      <c r="Q94" s="261"/>
      <c r="R94" s="261"/>
      <c r="S94" s="264"/>
      <c r="T94" s="264"/>
      <c r="U94" s="161"/>
      <c r="V94" s="161"/>
      <c r="W94" s="161"/>
      <c r="X94" s="161"/>
      <c r="Y94" s="161"/>
      <c r="Z94" s="161"/>
      <c r="AA94" s="161"/>
      <c r="AB94" s="161"/>
      <c r="AC94" s="161"/>
      <c r="AD94" s="161"/>
      <c r="AE94" s="144"/>
      <c r="AF94" s="144"/>
      <c r="AG94" s="144" t="s">
        <v>106</v>
      </c>
      <c r="AH94" s="144"/>
      <c r="AI94" s="144"/>
      <c r="AJ94" s="161"/>
      <c r="AK94" s="144"/>
      <c r="AL94" s="243">
        <f t="shared" ca="1" si="27"/>
        <v>32.789041095890411</v>
      </c>
      <c r="AM94" s="241" t="str">
        <f>IF(AND(E94=1,AG94=""),1,IF(AND(E94=1,O94=1,AG94="x"),#REF!,IF(AND(E94=1,O94&lt;&gt;1),O94,IF(OR(E94&gt;1,E94=0),""))))</f>
        <v/>
      </c>
      <c r="AN94" s="241" t="str">
        <f t="shared" si="29"/>
        <v/>
      </c>
    </row>
    <row r="95" spans="1:43" s="3" customFormat="1" ht="15.75">
      <c r="A95" s="62">
        <v>37</v>
      </c>
      <c r="B95" s="62">
        <f>IF(E95=1,1,IF(E95&gt;1,#REF!+1,""))</f>
        <v>1</v>
      </c>
      <c r="C95" s="157" t="str">
        <f>IF(E95="","",IF(E95=1,D95,#REF!))</f>
        <v>Bùi Văn Ngãi</v>
      </c>
      <c r="D95" s="157" t="s">
        <v>1092</v>
      </c>
      <c r="E95" s="62">
        <v>1</v>
      </c>
      <c r="F95" s="79">
        <v>14746</v>
      </c>
      <c r="G95" s="62">
        <v>1</v>
      </c>
      <c r="H95" s="270" t="s">
        <v>1093</v>
      </c>
      <c r="I95" s="66"/>
      <c r="J95" s="175"/>
      <c r="K95" s="175"/>
      <c r="L95" s="175"/>
      <c r="M95" s="175"/>
      <c r="N95" s="120" t="s">
        <v>1086</v>
      </c>
      <c r="O95" s="62">
        <v>6</v>
      </c>
      <c r="P95" s="261"/>
      <c r="Q95" s="261"/>
      <c r="R95" s="261"/>
      <c r="S95" s="264"/>
      <c r="T95" s="263">
        <v>40</v>
      </c>
      <c r="U95" s="268">
        <v>1</v>
      </c>
      <c r="V95" s="161">
        <v>2</v>
      </c>
      <c r="W95" s="161"/>
      <c r="X95" s="161"/>
      <c r="Y95" s="161"/>
      <c r="Z95" s="161"/>
      <c r="AA95" s="161">
        <v>7</v>
      </c>
      <c r="AB95" s="161">
        <v>8</v>
      </c>
      <c r="AC95" s="161"/>
      <c r="AD95" s="161"/>
      <c r="AE95" s="144"/>
      <c r="AF95" s="144"/>
      <c r="AG95" s="144" t="s">
        <v>106</v>
      </c>
      <c r="AH95" s="144"/>
      <c r="AI95" s="144"/>
      <c r="AJ95" s="161">
        <v>7</v>
      </c>
      <c r="AK95" s="144"/>
      <c r="AL95" s="243">
        <f t="shared" ca="1" si="27"/>
        <v>85.641095890410952</v>
      </c>
      <c r="AM95" s="241">
        <f t="shared" si="28"/>
        <v>6</v>
      </c>
      <c r="AN95" s="241" t="str">
        <f t="shared" si="29"/>
        <v>Mường</v>
      </c>
      <c r="AQ95" s="3" t="s">
        <v>24</v>
      </c>
    </row>
    <row r="96" spans="1:43" s="3" customFormat="1" ht="15.75">
      <c r="A96" s="62" t="str">
        <f>IF(E96=1,SUMIF(E$10:E96,1),"")</f>
        <v/>
      </c>
      <c r="B96" s="62">
        <f t="shared" si="25"/>
        <v>2</v>
      </c>
      <c r="C96" s="157" t="str">
        <f t="shared" si="26"/>
        <v>Bùi Văn Ngãi</v>
      </c>
      <c r="D96" s="157" t="s">
        <v>1094</v>
      </c>
      <c r="E96" s="62">
        <v>2</v>
      </c>
      <c r="F96" s="79">
        <v>15000</v>
      </c>
      <c r="G96" s="62">
        <v>2</v>
      </c>
      <c r="H96" s="270" t="s">
        <v>1095</v>
      </c>
      <c r="I96" s="66"/>
      <c r="J96" s="175"/>
      <c r="K96" s="175"/>
      <c r="L96" s="175"/>
      <c r="M96" s="175"/>
      <c r="N96" s="120" t="s">
        <v>1086</v>
      </c>
      <c r="O96" s="62">
        <v>6</v>
      </c>
      <c r="P96" s="261"/>
      <c r="Q96" s="261"/>
      <c r="R96" s="261"/>
      <c r="S96" s="264"/>
      <c r="T96" s="264"/>
      <c r="U96" s="268"/>
      <c r="V96" s="161"/>
      <c r="W96" s="161"/>
      <c r="X96" s="161"/>
      <c r="Y96" s="161"/>
      <c r="Z96" s="161"/>
      <c r="AA96" s="161"/>
      <c r="AB96" s="161"/>
      <c r="AC96" s="161"/>
      <c r="AD96" s="161"/>
      <c r="AE96" s="144"/>
      <c r="AF96" s="144"/>
      <c r="AG96" s="144" t="s">
        <v>106</v>
      </c>
      <c r="AH96" s="144"/>
      <c r="AI96" s="144"/>
      <c r="AJ96" s="161"/>
      <c r="AK96" s="144"/>
      <c r="AL96" s="243">
        <f t="shared" ca="1" si="27"/>
        <v>84.945205479452056</v>
      </c>
      <c r="AM96" s="241" t="str">
        <f t="shared" si="28"/>
        <v/>
      </c>
      <c r="AN96" s="241" t="str">
        <f t="shared" si="29"/>
        <v/>
      </c>
    </row>
    <row r="97" spans="1:46" s="3" customFormat="1" ht="15.75">
      <c r="A97" s="62" t="str">
        <f>IF(E97=1,SUMIF(E$10:E97,1),"")</f>
        <v/>
      </c>
      <c r="B97" s="62">
        <f t="shared" si="25"/>
        <v>3</v>
      </c>
      <c r="C97" s="157" t="str">
        <f t="shared" si="26"/>
        <v>Bùi Văn Ngãi</v>
      </c>
      <c r="D97" s="157" t="s">
        <v>1096</v>
      </c>
      <c r="E97" s="62">
        <v>3</v>
      </c>
      <c r="F97" s="79">
        <v>30927</v>
      </c>
      <c r="G97" s="62">
        <v>1</v>
      </c>
      <c r="H97" s="260" t="s">
        <v>1097</v>
      </c>
      <c r="I97" s="66"/>
      <c r="J97" s="175"/>
      <c r="K97" s="175"/>
      <c r="L97" s="175"/>
      <c r="M97" s="175"/>
      <c r="N97" s="120" t="s">
        <v>1086</v>
      </c>
      <c r="O97" s="62">
        <v>6</v>
      </c>
      <c r="P97" s="261"/>
      <c r="Q97" s="261"/>
      <c r="R97" s="261"/>
      <c r="S97" s="264"/>
      <c r="T97" s="264"/>
      <c r="U97" s="268"/>
      <c r="V97" s="161"/>
      <c r="W97" s="161"/>
      <c r="X97" s="161"/>
      <c r="Y97" s="161"/>
      <c r="Z97" s="161"/>
      <c r="AA97" s="161"/>
      <c r="AB97" s="161"/>
      <c r="AC97" s="161"/>
      <c r="AD97" s="161"/>
      <c r="AE97" s="144"/>
      <c r="AF97" s="144"/>
      <c r="AG97" s="144" t="s">
        <v>106</v>
      </c>
      <c r="AH97" s="144"/>
      <c r="AI97" s="144"/>
      <c r="AJ97" s="161"/>
      <c r="AK97" s="144"/>
      <c r="AL97" s="243">
        <f t="shared" ca="1" si="27"/>
        <v>41.30958904109589</v>
      </c>
      <c r="AM97" s="241" t="str">
        <f t="shared" si="28"/>
        <v/>
      </c>
      <c r="AN97" s="241" t="str">
        <f t="shared" si="29"/>
        <v/>
      </c>
    </row>
    <row r="98" spans="1:46" s="3" customFormat="1" ht="15.75">
      <c r="A98" s="62" t="str">
        <f>IF(E98=1,SUMIF(E$10:E98,1),"")</f>
        <v/>
      </c>
      <c r="B98" s="62">
        <f t="shared" si="25"/>
        <v>4</v>
      </c>
      <c r="C98" s="157" t="str">
        <f t="shared" si="26"/>
        <v>Bùi Văn Ngãi</v>
      </c>
      <c r="D98" s="157" t="s">
        <v>1098</v>
      </c>
      <c r="E98" s="62">
        <v>5</v>
      </c>
      <c r="F98" s="79">
        <v>38913</v>
      </c>
      <c r="G98" s="62">
        <v>2</v>
      </c>
      <c r="H98" s="270" t="s">
        <v>1099</v>
      </c>
      <c r="I98" s="66"/>
      <c r="J98" s="175"/>
      <c r="K98" s="175"/>
      <c r="L98" s="175"/>
      <c r="M98" s="175"/>
      <c r="N98" s="120" t="s">
        <v>1086</v>
      </c>
      <c r="O98" s="62">
        <v>6</v>
      </c>
      <c r="P98" s="261"/>
      <c r="Q98" s="261"/>
      <c r="R98" s="261"/>
      <c r="S98" s="264"/>
      <c r="T98" s="264"/>
      <c r="U98" s="268"/>
      <c r="V98" s="161"/>
      <c r="W98" s="161"/>
      <c r="X98" s="161"/>
      <c r="Y98" s="161"/>
      <c r="Z98" s="161"/>
      <c r="AA98" s="161"/>
      <c r="AB98" s="161"/>
      <c r="AC98" s="161"/>
      <c r="AD98" s="161"/>
      <c r="AE98" s="144"/>
      <c r="AF98" s="144"/>
      <c r="AG98" s="144" t="s">
        <v>106</v>
      </c>
      <c r="AH98" s="144"/>
      <c r="AI98" s="144"/>
      <c r="AJ98" s="161"/>
      <c r="AK98" s="144"/>
      <c r="AL98" s="243">
        <f t="shared" ca="1" si="27"/>
        <v>19.43013698630137</v>
      </c>
      <c r="AM98" s="241" t="str">
        <f t="shared" si="28"/>
        <v/>
      </c>
      <c r="AN98" s="241" t="str">
        <f t="shared" si="29"/>
        <v/>
      </c>
    </row>
    <row r="99" spans="1:46" s="3" customFormat="1" ht="15.75">
      <c r="A99" s="62" t="str">
        <f>IF(E99=1,SUMIF(E$10:E99,1),"")</f>
        <v/>
      </c>
      <c r="B99" s="62">
        <f t="shared" si="25"/>
        <v>5</v>
      </c>
      <c r="C99" s="157" t="str">
        <f t="shared" si="26"/>
        <v>Bùi Văn Ngãi</v>
      </c>
      <c r="D99" s="157" t="s">
        <v>1100</v>
      </c>
      <c r="E99" s="62">
        <v>5</v>
      </c>
      <c r="F99" s="79">
        <v>41475</v>
      </c>
      <c r="G99" s="62">
        <v>2</v>
      </c>
      <c r="H99" s="270" t="s">
        <v>1101</v>
      </c>
      <c r="I99" s="66"/>
      <c r="J99" s="175"/>
      <c r="K99" s="175"/>
      <c r="L99" s="175"/>
      <c r="M99" s="175"/>
      <c r="N99" s="120" t="s">
        <v>1086</v>
      </c>
      <c r="O99" s="62">
        <v>6</v>
      </c>
      <c r="P99" s="261"/>
      <c r="Q99" s="261"/>
      <c r="R99" s="261"/>
      <c r="S99" s="264"/>
      <c r="T99" s="264"/>
      <c r="U99" s="268"/>
      <c r="V99" s="161"/>
      <c r="W99" s="161"/>
      <c r="X99" s="161"/>
      <c r="Y99" s="161"/>
      <c r="Z99" s="161"/>
      <c r="AA99" s="161"/>
      <c r="AB99" s="161"/>
      <c r="AC99" s="161"/>
      <c r="AD99" s="161"/>
      <c r="AE99" s="144"/>
      <c r="AF99" s="144"/>
      <c r="AG99" s="144" t="s">
        <v>106</v>
      </c>
      <c r="AH99" s="144"/>
      <c r="AI99" s="144"/>
      <c r="AJ99" s="161"/>
      <c r="AK99" s="144"/>
      <c r="AL99" s="243">
        <f t="shared" ca="1" si="27"/>
        <v>12.41095890410959</v>
      </c>
      <c r="AM99" s="241" t="str">
        <f t="shared" si="28"/>
        <v/>
      </c>
      <c r="AN99" s="241" t="str">
        <f t="shared" si="29"/>
        <v/>
      </c>
    </row>
    <row r="100" spans="1:46" s="3" customFormat="1" ht="15.75">
      <c r="A100" s="62" t="str">
        <f>IF(E100=1,SUMIF(E$10:E100,1),"")</f>
        <v/>
      </c>
      <c r="B100" s="62">
        <f t="shared" si="25"/>
        <v>6</v>
      </c>
      <c r="C100" s="157" t="str">
        <f t="shared" si="26"/>
        <v>Bùi Văn Ngãi</v>
      </c>
      <c r="D100" s="157" t="s">
        <v>402</v>
      </c>
      <c r="E100" s="62">
        <v>5</v>
      </c>
      <c r="F100" s="79">
        <v>41475</v>
      </c>
      <c r="G100" s="62">
        <v>2</v>
      </c>
      <c r="H100" s="270" t="s">
        <v>1102</v>
      </c>
      <c r="I100" s="66"/>
      <c r="J100" s="175"/>
      <c r="K100" s="175"/>
      <c r="L100" s="175"/>
      <c r="M100" s="175"/>
      <c r="N100" s="120" t="s">
        <v>1086</v>
      </c>
      <c r="O100" s="62">
        <v>6</v>
      </c>
      <c r="P100" s="261"/>
      <c r="Q100" s="261"/>
      <c r="R100" s="261"/>
      <c r="S100" s="264"/>
      <c r="T100" s="264"/>
      <c r="U100" s="268"/>
      <c r="V100" s="161"/>
      <c r="W100" s="161"/>
      <c r="X100" s="161"/>
      <c r="Y100" s="161"/>
      <c r="Z100" s="161"/>
      <c r="AA100" s="161"/>
      <c r="AB100" s="161"/>
      <c r="AC100" s="161"/>
      <c r="AD100" s="161"/>
      <c r="AE100" s="144"/>
      <c r="AF100" s="144"/>
      <c r="AG100" s="144" t="s">
        <v>106</v>
      </c>
      <c r="AH100" s="144"/>
      <c r="AI100" s="144"/>
      <c r="AJ100" s="161"/>
      <c r="AK100" s="144"/>
      <c r="AL100" s="243">
        <f t="shared" ca="1" si="27"/>
        <v>12.41095890410959</v>
      </c>
      <c r="AM100" s="241" t="str">
        <f>IF(AND(E100=1,AG100=""),1,IF(AND(E100=1,O100=1,AG100="x"),#REF!,IF(AND(E100=1,O100&lt;&gt;1),O100,IF(OR(E100&gt;1,E100=0),""))))</f>
        <v/>
      </c>
      <c r="AN100" s="241" t="str">
        <f t="shared" si="29"/>
        <v/>
      </c>
    </row>
    <row r="101" spans="1:46" s="3" customFormat="1" ht="15.75">
      <c r="A101" s="62">
        <v>38</v>
      </c>
      <c r="B101" s="62">
        <f t="shared" si="25"/>
        <v>1</v>
      </c>
      <c r="C101" s="157" t="str">
        <f t="shared" si="26"/>
        <v>Phạm Thị Huân</v>
      </c>
      <c r="D101" s="231" t="s">
        <v>1103</v>
      </c>
      <c r="E101" s="120">
        <v>1</v>
      </c>
      <c r="F101" s="118">
        <v>18622</v>
      </c>
      <c r="G101" s="62">
        <v>2</v>
      </c>
      <c r="H101" s="270" t="s">
        <v>1104</v>
      </c>
      <c r="I101" s="62"/>
      <c r="J101" s="84"/>
      <c r="K101" s="175"/>
      <c r="L101" s="175"/>
      <c r="M101" s="175"/>
      <c r="N101" s="120" t="s">
        <v>1105</v>
      </c>
      <c r="O101" s="62">
        <v>6</v>
      </c>
      <c r="P101" s="261"/>
      <c r="Q101" s="261"/>
      <c r="R101" s="261"/>
      <c r="S101" s="264"/>
      <c r="T101" s="263">
        <v>30</v>
      </c>
      <c r="U101" s="161"/>
      <c r="V101" s="161">
        <v>2</v>
      </c>
      <c r="W101" s="161"/>
      <c r="X101" s="161">
        <v>4</v>
      </c>
      <c r="Y101" s="161"/>
      <c r="Z101" s="161"/>
      <c r="AA101" s="161"/>
      <c r="AB101" s="161"/>
      <c r="AC101" s="161"/>
      <c r="AD101" s="161"/>
      <c r="AE101" s="144">
        <v>11</v>
      </c>
      <c r="AF101" s="144"/>
      <c r="AG101" s="144" t="s">
        <v>106</v>
      </c>
      <c r="AH101" s="144" t="s">
        <v>106</v>
      </c>
      <c r="AI101" s="144"/>
      <c r="AJ101" s="161">
        <v>3</v>
      </c>
      <c r="AK101" s="144"/>
      <c r="AL101" s="243">
        <f t="shared" ca="1" si="27"/>
        <v>75.021917808219172</v>
      </c>
      <c r="AM101" s="241">
        <f t="shared" ref="AM101:AM105" si="30">IF(AND(E101=1,AG101=""),1,IF(AND(E101=1,O101=1,AG101="x"),O102,IF(AND(E101=1,O101&lt;&gt;1),O101,IF(OR(E101&gt;1,E101=0),""))))</f>
        <v>6</v>
      </c>
      <c r="AN101" s="241" t="str">
        <f t="shared" si="29"/>
        <v>Mường</v>
      </c>
    </row>
    <row r="102" spans="1:46" s="3" customFormat="1" ht="15.75">
      <c r="A102" s="62" t="str">
        <f>IF(E102=1,SUMIF(E$10:E102,1),"")</f>
        <v/>
      </c>
      <c r="B102" s="62">
        <f t="shared" si="25"/>
        <v>2</v>
      </c>
      <c r="C102" s="157" t="str">
        <f t="shared" si="26"/>
        <v>Phạm Thị Huân</v>
      </c>
      <c r="D102" s="111" t="s">
        <v>1106</v>
      </c>
      <c r="E102" s="107">
        <v>2</v>
      </c>
      <c r="F102" s="112">
        <v>33363</v>
      </c>
      <c r="G102" s="204">
        <v>1</v>
      </c>
      <c r="H102" s="270" t="s">
        <v>1107</v>
      </c>
      <c r="I102" s="62"/>
      <c r="J102" s="84"/>
      <c r="K102" s="175"/>
      <c r="L102" s="175"/>
      <c r="M102" s="175"/>
      <c r="N102" s="120" t="s">
        <v>1105</v>
      </c>
      <c r="O102" s="62">
        <v>6</v>
      </c>
      <c r="P102" s="261"/>
      <c r="Q102" s="261"/>
      <c r="R102" s="261"/>
      <c r="S102" s="264"/>
      <c r="T102" s="264"/>
      <c r="U102" s="161"/>
      <c r="V102" s="161"/>
      <c r="W102" s="161"/>
      <c r="X102" s="161"/>
      <c r="Y102" s="161"/>
      <c r="Z102" s="161"/>
      <c r="AA102" s="161"/>
      <c r="AB102" s="161"/>
      <c r="AC102" s="161"/>
      <c r="AD102" s="161"/>
      <c r="AE102" s="144"/>
      <c r="AF102" s="144"/>
      <c r="AG102" s="144" t="s">
        <v>106</v>
      </c>
      <c r="AH102" s="144"/>
      <c r="AI102" s="144"/>
      <c r="AJ102" s="161"/>
      <c r="AK102" s="144"/>
      <c r="AL102" s="243">
        <f t="shared" ca="1" si="27"/>
        <v>34.635616438356166</v>
      </c>
      <c r="AM102" s="241" t="str">
        <f>IF(AND(E102=1,AG102=""),1,IF(AND(E102=1,O102=1,AG102="x"),#REF!,IF(AND(E102=1,O102&lt;&gt;1),O102,IF(OR(E102&gt;1,E102=0),""))))</f>
        <v/>
      </c>
      <c r="AN102" s="241" t="str">
        <f t="shared" si="29"/>
        <v/>
      </c>
    </row>
    <row r="103" spans="1:46" s="3" customFormat="1" ht="15.75">
      <c r="A103" s="62">
        <v>39</v>
      </c>
      <c r="B103" s="62">
        <f>IF(E103=1,1,IF(E103&gt;1,#REF!+1,""))</f>
        <v>1</v>
      </c>
      <c r="C103" s="157" t="str">
        <f>IF(E103="","",IF(E103=1,D103,#REF!))</f>
        <v>Hà Văn Tuấn</v>
      </c>
      <c r="D103" s="271" t="s">
        <v>1108</v>
      </c>
      <c r="E103" s="62">
        <v>1</v>
      </c>
      <c r="F103" s="79">
        <v>32060</v>
      </c>
      <c r="G103" s="62">
        <v>1</v>
      </c>
      <c r="H103" s="270" t="s">
        <v>1109</v>
      </c>
      <c r="I103" s="62"/>
      <c r="J103" s="84"/>
      <c r="K103" s="175"/>
      <c r="L103" s="175"/>
      <c r="M103" s="175"/>
      <c r="N103" s="95" t="s">
        <v>1105</v>
      </c>
      <c r="O103" s="62">
        <v>6</v>
      </c>
      <c r="P103" s="261"/>
      <c r="Q103" s="261"/>
      <c r="R103" s="261"/>
      <c r="S103" s="264"/>
      <c r="T103" s="263">
        <v>30</v>
      </c>
      <c r="U103" s="161">
        <v>1</v>
      </c>
      <c r="V103" s="161"/>
      <c r="W103" s="161"/>
      <c r="X103" s="161">
        <v>4</v>
      </c>
      <c r="Y103" s="161">
        <v>5</v>
      </c>
      <c r="Z103" s="161"/>
      <c r="AA103" s="161"/>
      <c r="AB103" s="161"/>
      <c r="AC103" s="161"/>
      <c r="AD103" s="161"/>
      <c r="AE103" s="144"/>
      <c r="AF103" s="144"/>
      <c r="AG103" s="144" t="s">
        <v>106</v>
      </c>
      <c r="AH103" s="144"/>
      <c r="AI103" s="144"/>
      <c r="AJ103" s="161">
        <v>4</v>
      </c>
      <c r="AK103" s="144"/>
      <c r="AL103" s="243">
        <f t="shared" ca="1" si="27"/>
        <v>38.205479452054796</v>
      </c>
      <c r="AM103" s="241">
        <f t="shared" si="30"/>
        <v>6</v>
      </c>
      <c r="AN103" s="241" t="str">
        <f t="shared" si="29"/>
        <v>Mường</v>
      </c>
    </row>
    <row r="104" spans="1:46" s="3" customFormat="1" ht="15.75">
      <c r="A104" s="62" t="str">
        <f>IF(E104=1,SUMIF(E$10:E104,1),"")</f>
        <v/>
      </c>
      <c r="B104" s="62">
        <f t="shared" si="25"/>
        <v>2</v>
      </c>
      <c r="C104" s="157" t="str">
        <f t="shared" si="26"/>
        <v>Hà Văn Tuấn</v>
      </c>
      <c r="D104" s="271" t="s">
        <v>1110</v>
      </c>
      <c r="E104" s="62">
        <v>2</v>
      </c>
      <c r="F104" s="79">
        <v>34280</v>
      </c>
      <c r="G104" s="62">
        <v>2</v>
      </c>
      <c r="H104" s="270" t="s">
        <v>1111</v>
      </c>
      <c r="I104" s="62"/>
      <c r="J104" s="84"/>
      <c r="K104" s="175"/>
      <c r="L104" s="175"/>
      <c r="M104" s="175"/>
      <c r="N104" s="95" t="s">
        <v>1105</v>
      </c>
      <c r="O104" s="62">
        <v>1</v>
      </c>
      <c r="P104" s="261"/>
      <c r="Q104" s="261"/>
      <c r="R104" s="261"/>
      <c r="S104" s="264"/>
      <c r="T104" s="264"/>
      <c r="U104" s="161"/>
      <c r="V104" s="161"/>
      <c r="W104" s="161"/>
      <c r="X104" s="161"/>
      <c r="Y104" s="161"/>
      <c r="Z104" s="161"/>
      <c r="AA104" s="161"/>
      <c r="AB104" s="161"/>
      <c r="AC104" s="161"/>
      <c r="AD104" s="161"/>
      <c r="AE104" s="144"/>
      <c r="AF104" s="144"/>
      <c r="AG104" s="144" t="s">
        <v>1087</v>
      </c>
      <c r="AH104" s="144"/>
      <c r="AI104" s="144"/>
      <c r="AJ104" s="161"/>
      <c r="AK104" s="144"/>
      <c r="AL104" s="243">
        <f t="shared" ca="1" si="27"/>
        <v>32.123287671232873</v>
      </c>
      <c r="AM104" s="241" t="str">
        <f t="shared" si="30"/>
        <v/>
      </c>
      <c r="AN104" s="241" t="str">
        <f t="shared" si="29"/>
        <v/>
      </c>
    </row>
    <row r="105" spans="1:46" s="244" customFormat="1" ht="15">
      <c r="A105" s="62" t="str">
        <f>IF(E105=1,SUMIF(E$10:E105,1),"")</f>
        <v/>
      </c>
      <c r="B105" s="62">
        <f t="shared" si="25"/>
        <v>3</v>
      </c>
      <c r="C105" s="157" t="str">
        <f t="shared" si="26"/>
        <v>Hà Văn Tuấn</v>
      </c>
      <c r="D105" s="271" t="s">
        <v>1112</v>
      </c>
      <c r="E105" s="62">
        <v>3</v>
      </c>
      <c r="F105" s="79">
        <v>40872</v>
      </c>
      <c r="G105" s="62">
        <v>2</v>
      </c>
      <c r="H105" s="270" t="s">
        <v>1113</v>
      </c>
      <c r="I105" s="62"/>
      <c r="J105" s="84"/>
      <c r="K105" s="175"/>
      <c r="L105" s="175"/>
      <c r="M105" s="175"/>
      <c r="N105" s="95" t="s">
        <v>1105</v>
      </c>
      <c r="O105" s="62">
        <v>6</v>
      </c>
      <c r="P105" s="261"/>
      <c r="Q105" s="261"/>
      <c r="R105" s="261"/>
      <c r="S105" s="264"/>
      <c r="T105" s="264"/>
      <c r="U105" s="161"/>
      <c r="V105" s="161"/>
      <c r="W105" s="161"/>
      <c r="X105" s="161">
        <v>4</v>
      </c>
      <c r="Y105" s="161"/>
      <c r="Z105" s="161"/>
      <c r="AA105" s="161"/>
      <c r="AB105" s="161"/>
      <c r="AC105" s="161"/>
      <c r="AD105" s="161"/>
      <c r="AE105" s="144"/>
      <c r="AF105" s="144"/>
      <c r="AG105" s="144" t="s">
        <v>106</v>
      </c>
      <c r="AH105" s="144"/>
      <c r="AI105" s="144"/>
      <c r="AJ105" s="161"/>
      <c r="AK105" s="144"/>
      <c r="AL105" s="243">
        <f t="shared" ca="1" si="27"/>
        <v>14.063013698630137</v>
      </c>
      <c r="AM105" s="241" t="str">
        <f t="shared" si="30"/>
        <v/>
      </c>
      <c r="AN105" s="241" t="str">
        <f t="shared" si="29"/>
        <v/>
      </c>
    </row>
    <row r="106" spans="1:46" s="244" customFormat="1" ht="15">
      <c r="A106" s="62" t="str">
        <f>IF(E106=1,SUMIF(E$10:E106,1),"")</f>
        <v/>
      </c>
      <c r="B106" s="62">
        <f t="shared" si="25"/>
        <v>4</v>
      </c>
      <c r="C106" s="157" t="str">
        <f t="shared" si="26"/>
        <v>Hà Văn Tuấn</v>
      </c>
      <c r="D106" s="271" t="s">
        <v>1114</v>
      </c>
      <c r="E106" s="62">
        <v>3</v>
      </c>
      <c r="F106" s="79">
        <v>44898</v>
      </c>
      <c r="G106" s="62">
        <v>2</v>
      </c>
      <c r="H106" s="272" t="s">
        <v>1115</v>
      </c>
      <c r="I106" s="62"/>
      <c r="J106" s="84"/>
      <c r="K106" s="175"/>
      <c r="L106" s="175"/>
      <c r="M106" s="175"/>
      <c r="N106" s="95" t="s">
        <v>1105</v>
      </c>
      <c r="O106" s="62">
        <v>6</v>
      </c>
      <c r="P106" s="261"/>
      <c r="Q106" s="261"/>
      <c r="R106" s="261"/>
      <c r="S106" s="264"/>
      <c r="T106" s="264"/>
      <c r="U106" s="161"/>
      <c r="V106" s="161"/>
      <c r="W106" s="161"/>
      <c r="X106" s="161"/>
      <c r="Y106" s="161"/>
      <c r="Z106" s="161"/>
      <c r="AA106" s="161"/>
      <c r="AB106" s="161"/>
      <c r="AC106" s="161"/>
      <c r="AD106" s="161"/>
      <c r="AE106" s="144"/>
      <c r="AF106" s="144"/>
      <c r="AG106" s="144" t="s">
        <v>106</v>
      </c>
      <c r="AH106" s="144"/>
      <c r="AI106" s="144"/>
      <c r="AJ106" s="161"/>
      <c r="AK106" s="144"/>
      <c r="AL106" s="243">
        <f t="shared" ca="1" si="27"/>
        <v>3.032876712328767</v>
      </c>
      <c r="AM106" s="241" t="str">
        <f>IF(AND(E106=1,AG106=""),1,IF(AND(E106=1,O106=1,AG106="x"),O174,IF(AND(E106=1,O106&lt;&gt;1),O106,IF(OR(E106&gt;1,E106=0),""))))</f>
        <v/>
      </c>
      <c r="AN106" s="241" t="str">
        <f t="shared" si="29"/>
        <v/>
      </c>
    </row>
    <row r="107" spans="1:46" s="2" customFormat="1" ht="21" customHeight="1">
      <c r="A107" s="91">
        <v>40</v>
      </c>
      <c r="B107" s="91">
        <f t="shared" si="25"/>
        <v>1</v>
      </c>
      <c r="C107" s="273" t="s">
        <v>1116</v>
      </c>
      <c r="D107" s="273" t="s">
        <v>1116</v>
      </c>
      <c r="E107" s="91">
        <v>1</v>
      </c>
      <c r="F107" s="274" t="s">
        <v>2898</v>
      </c>
      <c r="G107" s="91">
        <v>1</v>
      </c>
      <c r="H107" s="275" t="s">
        <v>2899</v>
      </c>
      <c r="I107" s="91"/>
      <c r="J107" s="60"/>
      <c r="K107" s="276"/>
      <c r="L107" s="276"/>
      <c r="M107" s="276"/>
      <c r="N107" s="101" t="s">
        <v>1105</v>
      </c>
      <c r="O107" s="91">
        <v>6</v>
      </c>
      <c r="P107" s="277"/>
      <c r="Q107" s="277"/>
      <c r="R107" s="277"/>
      <c r="S107" s="278"/>
      <c r="T107" s="279">
        <v>30</v>
      </c>
      <c r="U107" s="280">
        <v>1</v>
      </c>
      <c r="V107" s="280"/>
      <c r="W107" s="280"/>
      <c r="X107" s="280">
        <v>4</v>
      </c>
      <c r="Y107" s="280">
        <v>5</v>
      </c>
      <c r="Z107" s="280"/>
      <c r="AA107" s="280"/>
      <c r="AB107" s="280"/>
      <c r="AC107" s="280"/>
      <c r="AD107" s="280"/>
      <c r="AE107" s="281"/>
      <c r="AF107" s="281"/>
      <c r="AG107" s="281" t="s">
        <v>106</v>
      </c>
      <c r="AH107" s="281"/>
      <c r="AI107" s="281"/>
      <c r="AJ107" s="280">
        <v>4</v>
      </c>
      <c r="AK107" s="281" t="s">
        <v>980</v>
      </c>
      <c r="AL107" s="282">
        <f t="shared" ca="1" si="27"/>
        <v>40.369863013698627</v>
      </c>
      <c r="AM107" s="283">
        <f>IF(AND(E107=1,AG107=""),1,IF(AND(E107=1,O107=1,AG107="x"),O108,IF(AND(E107=1,O107&lt;&gt;1),O107,IF(OR(E107&gt;1,E107=0),""))))</f>
        <v>6</v>
      </c>
      <c r="AN107" s="283" t="str">
        <f t="shared" si="29"/>
        <v>Mường</v>
      </c>
    </row>
    <row r="108" spans="1:46" s="3" customFormat="1" ht="15.75">
      <c r="A108" s="62" t="str">
        <f>IF(E108=1,SUMIF(E$10:E108,1),"")</f>
        <v/>
      </c>
      <c r="B108" s="62">
        <f t="shared" si="25"/>
        <v>2</v>
      </c>
      <c r="C108" s="157" t="s">
        <v>1116</v>
      </c>
      <c r="D108" s="271" t="s">
        <v>1117</v>
      </c>
      <c r="E108" s="62">
        <v>2</v>
      </c>
      <c r="F108" s="284" t="s">
        <v>2900</v>
      </c>
      <c r="G108" s="62">
        <v>2</v>
      </c>
      <c r="H108" s="285" t="s">
        <v>2901</v>
      </c>
      <c r="I108" s="62"/>
      <c r="J108" s="84"/>
      <c r="K108" s="175"/>
      <c r="L108" s="175"/>
      <c r="M108" s="175"/>
      <c r="N108" s="95" t="s">
        <v>1105</v>
      </c>
      <c r="O108" s="62">
        <v>6</v>
      </c>
      <c r="P108" s="261"/>
      <c r="Q108" s="261"/>
      <c r="R108" s="261"/>
      <c r="S108" s="264"/>
      <c r="T108" s="264"/>
      <c r="U108" s="161"/>
      <c r="V108" s="161"/>
      <c r="W108" s="161"/>
      <c r="X108" s="161"/>
      <c r="Y108" s="161"/>
      <c r="Z108" s="161"/>
      <c r="AA108" s="161"/>
      <c r="AB108" s="161"/>
      <c r="AC108" s="161"/>
      <c r="AD108" s="161"/>
      <c r="AE108" s="144"/>
      <c r="AF108" s="144"/>
      <c r="AG108" s="144" t="s">
        <v>1087</v>
      </c>
      <c r="AH108" s="144"/>
      <c r="AI108" s="144"/>
      <c r="AJ108" s="161"/>
      <c r="AK108" s="144"/>
      <c r="AL108" s="243">
        <f t="shared" ca="1" si="27"/>
        <v>38.602739726027394</v>
      </c>
      <c r="AM108" s="241" t="str">
        <f>IF(AND(E108=1,AG108=""),1,IF(AND(E108=1,O108=1,AG108="x"),O109,IF(AND(E108=1,O108&lt;&gt;1),O108,IF(OR(E108&gt;1,E108=0),""))))</f>
        <v/>
      </c>
      <c r="AN108" s="241" t="str">
        <f t="shared" si="29"/>
        <v/>
      </c>
    </row>
    <row r="109" spans="1:46" s="244" customFormat="1" ht="15">
      <c r="A109" s="62" t="str">
        <f>IF(E109=1,SUMIF(E$10:E109,1),"")</f>
        <v/>
      </c>
      <c r="B109" s="62">
        <f t="shared" si="25"/>
        <v>3</v>
      </c>
      <c r="C109" s="157" t="s">
        <v>1116</v>
      </c>
      <c r="D109" s="271" t="s">
        <v>2902</v>
      </c>
      <c r="E109" s="62">
        <v>3</v>
      </c>
      <c r="F109" s="284" t="s">
        <v>2903</v>
      </c>
      <c r="G109" s="62">
        <v>2</v>
      </c>
      <c r="H109" s="285" t="s">
        <v>2904</v>
      </c>
      <c r="I109" s="62"/>
      <c r="J109" s="84"/>
      <c r="K109" s="175"/>
      <c r="L109" s="175"/>
      <c r="M109" s="175"/>
      <c r="N109" s="95" t="s">
        <v>1105</v>
      </c>
      <c r="O109" s="62">
        <v>6</v>
      </c>
      <c r="P109" s="261"/>
      <c r="Q109" s="261"/>
      <c r="R109" s="261"/>
      <c r="S109" s="264"/>
      <c r="T109" s="264"/>
      <c r="U109" s="161"/>
      <c r="V109" s="161"/>
      <c r="W109" s="161"/>
      <c r="X109" s="161">
        <v>4</v>
      </c>
      <c r="Y109" s="161"/>
      <c r="Z109" s="161"/>
      <c r="AA109" s="161"/>
      <c r="AB109" s="161"/>
      <c r="AC109" s="161"/>
      <c r="AD109" s="161"/>
      <c r="AE109" s="144"/>
      <c r="AF109" s="144"/>
      <c r="AG109" s="144" t="s">
        <v>106</v>
      </c>
      <c r="AH109" s="144"/>
      <c r="AI109" s="144"/>
      <c r="AJ109" s="161"/>
      <c r="AK109" s="144"/>
      <c r="AL109" s="243">
        <f t="shared" ca="1" si="27"/>
        <v>15.208219178082192</v>
      </c>
      <c r="AM109" s="241" t="str">
        <f>IF(AND(E109=1,AG109=""),1,IF(AND(E109=1,O109=1,AG109="x"),O110,IF(AND(E109=1,O109&lt;&gt;1),O109,IF(OR(E109&gt;1,E109=0),""))))</f>
        <v/>
      </c>
      <c r="AN109" s="241" t="str">
        <f t="shared" si="29"/>
        <v/>
      </c>
    </row>
    <row r="110" spans="1:46" s="244" customFormat="1" ht="15">
      <c r="A110" s="62" t="str">
        <f>IF(E110=1,SUMIF(E$10:E110,1),"")</f>
        <v/>
      </c>
      <c r="B110" s="62">
        <f t="shared" si="25"/>
        <v>4</v>
      </c>
      <c r="C110" s="157" t="s">
        <v>1116</v>
      </c>
      <c r="D110" s="271" t="s">
        <v>1118</v>
      </c>
      <c r="E110" s="62">
        <v>3</v>
      </c>
      <c r="F110" s="284" t="s">
        <v>2905</v>
      </c>
      <c r="G110" s="62">
        <v>2</v>
      </c>
      <c r="H110" s="285" t="s">
        <v>2906</v>
      </c>
      <c r="I110" s="62"/>
      <c r="J110" s="84"/>
      <c r="K110" s="175"/>
      <c r="L110" s="175"/>
      <c r="M110" s="175"/>
      <c r="N110" s="95" t="s">
        <v>1105</v>
      </c>
      <c r="O110" s="62">
        <v>6</v>
      </c>
      <c r="P110" s="261"/>
      <c r="Q110" s="261"/>
      <c r="R110" s="261"/>
      <c r="S110" s="264"/>
      <c r="T110" s="264"/>
      <c r="U110" s="161"/>
      <c r="V110" s="161"/>
      <c r="W110" s="161"/>
      <c r="X110" s="161"/>
      <c r="Y110" s="161"/>
      <c r="Z110" s="161"/>
      <c r="AA110" s="161"/>
      <c r="AB110" s="161"/>
      <c r="AC110" s="161"/>
      <c r="AD110" s="161"/>
      <c r="AE110" s="144"/>
      <c r="AF110" s="144"/>
      <c r="AG110" s="144" t="s">
        <v>106</v>
      </c>
      <c r="AH110" s="144"/>
      <c r="AI110" s="144"/>
      <c r="AJ110" s="161"/>
      <c r="AK110" s="144"/>
      <c r="AL110" s="243">
        <f t="shared" ca="1" si="27"/>
        <v>6.9260273972602739</v>
      </c>
      <c r="AM110" s="241" t="str">
        <f>IF(AND(E110=1,AG110=""),1,IF(AND(E110=1,O110=1,AG110="x"),'[3]DS HCN'!O248,IF(AND(E110=1,O110&lt;&gt;1),O110,IF(OR(E110&gt;1,E110=0),""))))</f>
        <v/>
      </c>
      <c r="AN110" s="241" t="str">
        <f t="shared" si="29"/>
        <v/>
      </c>
    </row>
    <row r="111" spans="1:46" s="3" customFormat="1" ht="24" customHeight="1">
      <c r="A111" s="62">
        <v>41</v>
      </c>
      <c r="B111" s="62">
        <f>IF(E111=1,1,IF(E111&gt;1,#REF!+1,""))</f>
        <v>1</v>
      </c>
      <c r="C111" s="157" t="str">
        <f>IF(E111=1,D111,'[4]DS TN'!#REF!)</f>
        <v>Phạm Văn Ba</v>
      </c>
      <c r="D111" s="157" t="s">
        <v>215</v>
      </c>
      <c r="E111" s="62">
        <v>1</v>
      </c>
      <c r="F111" s="79">
        <v>15984</v>
      </c>
      <c r="G111" s="62">
        <v>1</v>
      </c>
      <c r="H111" s="286" t="s">
        <v>1119</v>
      </c>
      <c r="I111" s="242"/>
      <c r="J111" s="242"/>
      <c r="K111" s="242"/>
      <c r="L111" s="242"/>
      <c r="M111" s="242"/>
      <c r="N111" s="66" t="s">
        <v>1120</v>
      </c>
      <c r="O111" s="62">
        <v>6</v>
      </c>
      <c r="P111" s="62"/>
      <c r="Q111" s="62"/>
      <c r="R111" s="62"/>
      <c r="S111" s="161">
        <v>95</v>
      </c>
      <c r="T111" s="160">
        <v>30</v>
      </c>
      <c r="U111" s="86"/>
      <c r="V111" s="62">
        <v>2</v>
      </c>
      <c r="W111" s="62"/>
      <c r="X111" s="62">
        <v>4</v>
      </c>
      <c r="Y111" s="86"/>
      <c r="Z111" s="86"/>
      <c r="AA111" s="66"/>
      <c r="AB111" s="66"/>
      <c r="AC111" s="66"/>
      <c r="AD111" s="161">
        <v>10</v>
      </c>
      <c r="AE111" s="240">
        <v>11</v>
      </c>
      <c r="AF111" s="66"/>
      <c r="AG111" s="66" t="str">
        <f t="shared" ref="AG111:AG119" si="31">IF(OR(AND(E111&lt;&gt;0,O111&lt;&gt;1),AND(E111=1,O111&lt;&gt;1),AND(E112=2,O112&lt;&gt;1)),"x","")</f>
        <v>x</v>
      </c>
      <c r="AH111" s="86" t="s">
        <v>106</v>
      </c>
      <c r="AI111" s="86"/>
      <c r="AJ111" s="86">
        <v>7</v>
      </c>
      <c r="AK111" s="66"/>
      <c r="AL111" s="243">
        <f t="shared" ca="1" si="27"/>
        <v>82.249315068493146</v>
      </c>
      <c r="AM111" s="241">
        <f t="shared" ref="AM111:AM116" si="32">IF(AND(E111=1,AG111=""),1,IF(AND(E111=1,O111=1,AG111="x"),O112,IF(AND(E111=1,O111&lt;&gt;1),O111,IF(OR(E111&gt;1,E111=0),""))))</f>
        <v>6</v>
      </c>
      <c r="AN111" s="241" t="e">
        <f t="shared" ref="AN111:AN125" si="33">IF(AM111="","",(VLOOKUP(AM111,$AO$10:$AR$16,2,0)))</f>
        <v>#N/A</v>
      </c>
      <c r="AO111" s="5">
        <v>15</v>
      </c>
      <c r="AP111" s="3" t="s">
        <v>42</v>
      </c>
      <c r="AQ111" s="3">
        <v>45</v>
      </c>
      <c r="AR111" s="3" t="s">
        <v>65</v>
      </c>
      <c r="AT111" s="3">
        <v>15</v>
      </c>
    </row>
    <row r="112" spans="1:46" s="3" customFormat="1" ht="24" customHeight="1">
      <c r="A112" s="62" t="str">
        <f>IF(E112=1,SUMIF(E$10:E112,1),"")</f>
        <v/>
      </c>
      <c r="B112" s="62">
        <f t="shared" ref="B112:B117" si="34">IF(E112=1,1,IF(E112&gt;1,B111+1,""))</f>
        <v>2</v>
      </c>
      <c r="C112" s="157" t="str">
        <f t="shared" ref="C112:C117" si="35">IF(E112=1,D112,C111)</f>
        <v>Phạm Văn Ba</v>
      </c>
      <c r="D112" s="157" t="s">
        <v>1121</v>
      </c>
      <c r="E112" s="62">
        <v>2</v>
      </c>
      <c r="F112" s="79">
        <v>19911</v>
      </c>
      <c r="G112" s="62">
        <v>2</v>
      </c>
      <c r="H112" s="72" t="s">
        <v>1122</v>
      </c>
      <c r="I112" s="242"/>
      <c r="J112" s="242"/>
      <c r="K112" s="242"/>
      <c r="L112" s="242"/>
      <c r="M112" s="242"/>
      <c r="N112" s="66" t="s">
        <v>1120</v>
      </c>
      <c r="O112" s="62">
        <v>6</v>
      </c>
      <c r="P112" s="62"/>
      <c r="Q112" s="62"/>
      <c r="R112" s="62"/>
      <c r="S112" s="161"/>
      <c r="T112" s="287"/>
      <c r="U112" s="86"/>
      <c r="V112" s="62"/>
      <c r="W112" s="62"/>
      <c r="X112" s="62"/>
      <c r="Y112" s="86"/>
      <c r="Z112" s="86"/>
      <c r="AA112" s="66"/>
      <c r="AB112" s="66"/>
      <c r="AC112" s="66"/>
      <c r="AD112" s="161"/>
      <c r="AE112" s="240"/>
      <c r="AF112" s="66"/>
      <c r="AG112" s="66" t="str">
        <f t="shared" si="31"/>
        <v>x</v>
      </c>
      <c r="AH112" s="86" t="s">
        <v>106</v>
      </c>
      <c r="AI112" s="86"/>
      <c r="AJ112" s="86"/>
      <c r="AK112" s="66"/>
      <c r="AL112" s="243">
        <f t="shared" ca="1" si="27"/>
        <v>71.490410958904107</v>
      </c>
      <c r="AM112" s="241" t="str">
        <f t="shared" si="32"/>
        <v/>
      </c>
      <c r="AN112" s="241" t="str">
        <f t="shared" si="33"/>
        <v/>
      </c>
      <c r="AO112" s="5">
        <v>16</v>
      </c>
      <c r="AP112" s="3" t="s">
        <v>1123</v>
      </c>
      <c r="AQ112" s="3">
        <v>46</v>
      </c>
      <c r="AR112" s="3" t="s">
        <v>1124</v>
      </c>
      <c r="AT112" s="3">
        <v>16</v>
      </c>
    </row>
    <row r="113" spans="1:46" s="3" customFormat="1" ht="24" customHeight="1">
      <c r="A113" s="62" t="str">
        <f>IF(E113=1,SUMIF(E$10:E113,1),"")</f>
        <v/>
      </c>
      <c r="B113" s="62">
        <f t="shared" si="34"/>
        <v>3</v>
      </c>
      <c r="C113" s="157" t="str">
        <f t="shared" si="35"/>
        <v>Phạm Văn Ba</v>
      </c>
      <c r="D113" s="157" t="s">
        <v>1125</v>
      </c>
      <c r="E113" s="62">
        <v>6</v>
      </c>
      <c r="F113" s="79" t="s">
        <v>1126</v>
      </c>
      <c r="G113" s="62">
        <v>1</v>
      </c>
      <c r="H113" s="242" t="s">
        <v>1127</v>
      </c>
      <c r="I113" s="242"/>
      <c r="J113" s="242"/>
      <c r="K113" s="242"/>
      <c r="L113" s="242"/>
      <c r="M113" s="242"/>
      <c r="N113" s="66" t="s">
        <v>1120</v>
      </c>
      <c r="O113" s="62">
        <v>6</v>
      </c>
      <c r="P113" s="62"/>
      <c r="Q113" s="62"/>
      <c r="R113" s="62"/>
      <c r="S113" s="161"/>
      <c r="T113" s="287"/>
      <c r="U113" s="86"/>
      <c r="V113" s="62"/>
      <c r="W113" s="62"/>
      <c r="X113" s="62"/>
      <c r="Y113" s="86"/>
      <c r="Z113" s="86"/>
      <c r="AA113" s="66"/>
      <c r="AB113" s="66"/>
      <c r="AC113" s="66"/>
      <c r="AD113" s="161"/>
      <c r="AE113" s="240"/>
      <c r="AF113" s="66"/>
      <c r="AG113" s="66" t="str">
        <f t="shared" si="31"/>
        <v>x</v>
      </c>
      <c r="AH113" s="86" t="s">
        <v>106</v>
      </c>
      <c r="AI113" s="86"/>
      <c r="AJ113" s="86"/>
      <c r="AK113" s="66"/>
      <c r="AL113" s="243">
        <f t="shared" ca="1" si="27"/>
        <v>11.493150684931507</v>
      </c>
      <c r="AM113" s="241" t="str">
        <f t="shared" si="32"/>
        <v/>
      </c>
      <c r="AN113" s="241" t="str">
        <f t="shared" si="33"/>
        <v/>
      </c>
      <c r="AO113" s="5">
        <v>17</v>
      </c>
      <c r="AP113" s="3" t="s">
        <v>1128</v>
      </c>
      <c r="AQ113" s="3">
        <v>47</v>
      </c>
      <c r="AR113" s="3" t="s">
        <v>1129</v>
      </c>
      <c r="AT113" s="3">
        <v>17</v>
      </c>
    </row>
    <row r="114" spans="1:46" s="244" customFormat="1" ht="24" customHeight="1">
      <c r="A114" s="62">
        <v>42</v>
      </c>
      <c r="B114" s="62">
        <f t="shared" si="34"/>
        <v>1</v>
      </c>
      <c r="C114" s="157" t="str">
        <f t="shared" si="35"/>
        <v>Nguyễn Quốc Yêu</v>
      </c>
      <c r="D114" s="157" t="s">
        <v>1130</v>
      </c>
      <c r="E114" s="62">
        <v>1</v>
      </c>
      <c r="F114" s="79" t="s">
        <v>1131</v>
      </c>
      <c r="G114" s="62">
        <v>1</v>
      </c>
      <c r="H114" s="83">
        <v>38082016382</v>
      </c>
      <c r="I114" s="83"/>
      <c r="J114" s="83"/>
      <c r="K114" s="83"/>
      <c r="L114" s="83"/>
      <c r="M114" s="83"/>
      <c r="N114" s="66" t="s">
        <v>1120</v>
      </c>
      <c r="O114" s="62">
        <v>1</v>
      </c>
      <c r="P114" s="62"/>
      <c r="Q114" s="62"/>
      <c r="R114" s="62"/>
      <c r="S114" s="161">
        <v>110</v>
      </c>
      <c r="T114" s="287">
        <v>30</v>
      </c>
      <c r="U114" s="86"/>
      <c r="V114" s="62">
        <v>2</v>
      </c>
      <c r="W114" s="62"/>
      <c r="X114" s="62">
        <v>4</v>
      </c>
      <c r="Y114" s="86"/>
      <c r="Z114" s="86"/>
      <c r="AA114" s="66"/>
      <c r="AB114" s="66">
        <v>8</v>
      </c>
      <c r="AC114" s="66"/>
      <c r="AD114" s="161"/>
      <c r="AE114" s="240"/>
      <c r="AF114" s="66"/>
      <c r="AG114" s="66" t="str">
        <f t="shared" si="31"/>
        <v/>
      </c>
      <c r="AH114" s="86"/>
      <c r="AI114" s="86"/>
      <c r="AJ114" s="86">
        <v>1</v>
      </c>
      <c r="AK114" s="66"/>
      <c r="AL114" s="250">
        <f t="shared" ca="1" si="27"/>
        <v>43.180821917808217</v>
      </c>
      <c r="AM114" s="78">
        <f t="shared" si="32"/>
        <v>1</v>
      </c>
      <c r="AN114" s="78" t="e">
        <f t="shared" si="33"/>
        <v>#N/A</v>
      </c>
      <c r="AO114" s="78">
        <v>18</v>
      </c>
      <c r="AP114" s="244" t="s">
        <v>1132</v>
      </c>
      <c r="AQ114" s="244">
        <v>48</v>
      </c>
      <c r="AR114" s="244" t="s">
        <v>1133</v>
      </c>
      <c r="AT114" s="244">
        <v>18</v>
      </c>
    </row>
    <row r="115" spans="1:46" s="244" customFormat="1" ht="24" customHeight="1">
      <c r="A115" s="62" t="str">
        <f>IF(E115=1,SUMIF(E$10:E115,1),"")</f>
        <v/>
      </c>
      <c r="B115" s="62">
        <f t="shared" si="34"/>
        <v>2</v>
      </c>
      <c r="C115" s="157" t="str">
        <f t="shared" si="35"/>
        <v>Nguyễn Quốc Yêu</v>
      </c>
      <c r="D115" s="157" t="s">
        <v>1134</v>
      </c>
      <c r="E115" s="62">
        <v>3</v>
      </c>
      <c r="F115" s="79">
        <v>40395</v>
      </c>
      <c r="G115" s="62">
        <v>2</v>
      </c>
      <c r="H115" s="72" t="s">
        <v>1135</v>
      </c>
      <c r="I115" s="72"/>
      <c r="J115" s="72"/>
      <c r="K115" s="72"/>
      <c r="L115" s="72"/>
      <c r="M115" s="72"/>
      <c r="N115" s="66" t="s">
        <v>1120</v>
      </c>
      <c r="O115" s="62">
        <v>6</v>
      </c>
      <c r="P115" s="62"/>
      <c r="Q115" s="62"/>
      <c r="R115" s="62"/>
      <c r="S115" s="161"/>
      <c r="T115" s="287"/>
      <c r="U115" s="86"/>
      <c r="V115" s="62"/>
      <c r="W115" s="62"/>
      <c r="X115" s="62">
        <v>4</v>
      </c>
      <c r="Y115" s="86"/>
      <c r="Z115" s="86"/>
      <c r="AA115" s="66"/>
      <c r="AB115" s="66"/>
      <c r="AC115" s="66"/>
      <c r="AD115" s="161"/>
      <c r="AE115" s="240"/>
      <c r="AF115" s="66"/>
      <c r="AG115" s="66" t="str">
        <f t="shared" si="31"/>
        <v>x</v>
      </c>
      <c r="AH115" s="86"/>
      <c r="AI115" s="86"/>
      <c r="AJ115" s="86"/>
      <c r="AK115" s="66"/>
      <c r="AL115" s="250">
        <f t="shared" ca="1" si="27"/>
        <v>15.36986301369863</v>
      </c>
      <c r="AM115" s="78" t="str">
        <f t="shared" si="32"/>
        <v/>
      </c>
      <c r="AN115" s="78" t="str">
        <f t="shared" si="33"/>
        <v/>
      </c>
      <c r="AO115" s="78">
        <v>19</v>
      </c>
      <c r="AP115" s="244" t="s">
        <v>1137</v>
      </c>
      <c r="AQ115" s="244">
        <v>49</v>
      </c>
      <c r="AR115" s="244" t="s">
        <v>1138</v>
      </c>
      <c r="AT115" s="244">
        <v>19</v>
      </c>
    </row>
    <row r="116" spans="1:46" s="244" customFormat="1" ht="24" customHeight="1">
      <c r="A116" s="62" t="str">
        <f>IF(E116=1,SUMIF(E$10:E116,1),"")</f>
        <v/>
      </c>
      <c r="B116" s="62">
        <f t="shared" si="34"/>
        <v>3</v>
      </c>
      <c r="C116" s="157" t="str">
        <f t="shared" si="35"/>
        <v>Nguyễn Quốc Yêu</v>
      </c>
      <c r="D116" s="157" t="s">
        <v>1139</v>
      </c>
      <c r="E116" s="62">
        <v>3</v>
      </c>
      <c r="F116" s="79">
        <v>41536</v>
      </c>
      <c r="G116" s="62">
        <v>1</v>
      </c>
      <c r="H116" s="72" t="s">
        <v>1140</v>
      </c>
      <c r="I116" s="72"/>
      <c r="J116" s="72"/>
      <c r="K116" s="72"/>
      <c r="L116" s="72"/>
      <c r="M116" s="72"/>
      <c r="N116" s="66" t="s">
        <v>1120</v>
      </c>
      <c r="O116" s="62">
        <v>6</v>
      </c>
      <c r="P116" s="62"/>
      <c r="Q116" s="62"/>
      <c r="R116" s="62"/>
      <c r="S116" s="161"/>
      <c r="T116" s="287"/>
      <c r="U116" s="86"/>
      <c r="V116" s="62"/>
      <c r="W116" s="62"/>
      <c r="X116" s="62">
        <v>4</v>
      </c>
      <c r="Y116" s="86"/>
      <c r="Z116" s="86"/>
      <c r="AA116" s="66"/>
      <c r="AB116" s="66"/>
      <c r="AC116" s="66"/>
      <c r="AD116" s="161"/>
      <c r="AE116" s="240"/>
      <c r="AF116" s="66"/>
      <c r="AG116" s="66" t="str">
        <f t="shared" si="31"/>
        <v>x</v>
      </c>
      <c r="AH116" s="86"/>
      <c r="AI116" s="86"/>
      <c r="AJ116" s="86"/>
      <c r="AK116" s="66"/>
      <c r="AL116" s="250">
        <f t="shared" ca="1" si="27"/>
        <v>12.243835616438357</v>
      </c>
      <c r="AM116" s="78" t="str">
        <f t="shared" si="32"/>
        <v/>
      </c>
      <c r="AN116" s="78" t="str">
        <f t="shared" si="33"/>
        <v/>
      </c>
      <c r="AO116" s="78">
        <v>20</v>
      </c>
      <c r="AP116" s="244" t="s">
        <v>1141</v>
      </c>
      <c r="AQ116" s="244">
        <v>50</v>
      </c>
      <c r="AR116" s="244" t="s">
        <v>1142</v>
      </c>
      <c r="AT116" s="244">
        <v>20</v>
      </c>
    </row>
    <row r="117" spans="1:46" s="244" customFormat="1" ht="24" customHeight="1">
      <c r="A117" s="62" t="str">
        <f>IF(E117=1,SUMIF(E$10:E117,1),"")</f>
        <v/>
      </c>
      <c r="B117" s="62">
        <f t="shared" si="34"/>
        <v>4</v>
      </c>
      <c r="C117" s="157" t="str">
        <f t="shared" si="35"/>
        <v>Nguyễn Quốc Yêu</v>
      </c>
      <c r="D117" s="157" t="s">
        <v>1143</v>
      </c>
      <c r="E117" s="62">
        <v>4</v>
      </c>
      <c r="F117" s="79">
        <v>17146</v>
      </c>
      <c r="G117" s="62">
        <v>2</v>
      </c>
      <c r="H117" s="72" t="s">
        <v>1144</v>
      </c>
      <c r="I117" s="72"/>
      <c r="J117" s="72"/>
      <c r="K117" s="72"/>
      <c r="L117" s="72"/>
      <c r="M117" s="72"/>
      <c r="N117" s="66" t="s">
        <v>1120</v>
      </c>
      <c r="O117" s="62">
        <v>1</v>
      </c>
      <c r="P117" s="62"/>
      <c r="Q117" s="62"/>
      <c r="R117" s="62"/>
      <c r="S117" s="161"/>
      <c r="T117" s="287"/>
      <c r="U117" s="86"/>
      <c r="V117" s="62"/>
      <c r="W117" s="62"/>
      <c r="X117" s="62"/>
      <c r="Y117" s="86"/>
      <c r="Z117" s="86"/>
      <c r="AA117" s="66"/>
      <c r="AB117" s="66"/>
      <c r="AC117" s="66"/>
      <c r="AD117" s="161"/>
      <c r="AE117" s="240"/>
      <c r="AF117" s="66"/>
      <c r="AG117" s="66" t="str">
        <f t="shared" si="31"/>
        <v/>
      </c>
      <c r="AH117" s="86"/>
      <c r="AI117" s="86"/>
      <c r="AJ117" s="86"/>
      <c r="AK117" s="66"/>
      <c r="AL117" s="250">
        <f t="shared" ca="1" si="27"/>
        <v>79.06575342465753</v>
      </c>
      <c r="AM117" s="78" t="str">
        <f>IF(AND(E117=1,AG117=""),1,IF(AND(E117=1,O117=1,AG117="x"),#REF!,IF(AND(E117=1,O117&lt;&gt;1),O117,IF(OR(E117&gt;1,E117=0),""))))</f>
        <v/>
      </c>
      <c r="AN117" s="78" t="str">
        <f t="shared" si="33"/>
        <v/>
      </c>
      <c r="AO117" s="78">
        <v>21</v>
      </c>
      <c r="AP117" s="244" t="s">
        <v>43</v>
      </c>
      <c r="AQ117" s="244">
        <v>51</v>
      </c>
      <c r="AR117" s="244" t="s">
        <v>66</v>
      </c>
      <c r="AT117" s="244">
        <v>21</v>
      </c>
    </row>
    <row r="118" spans="1:46" s="244" customFormat="1" ht="24" customHeight="1">
      <c r="A118" s="62">
        <v>43</v>
      </c>
      <c r="B118" s="62">
        <f>IF(E118=1,1,IF(E118&gt;1,'[5]DS HCN'!#REF!+1,""))</f>
        <v>1</v>
      </c>
      <c r="C118" s="157" t="str">
        <f>IF(E118=1,D118,#REF!)</f>
        <v>Bùi Thị Chung</v>
      </c>
      <c r="D118" s="157" t="s">
        <v>1145</v>
      </c>
      <c r="E118" s="62">
        <v>1</v>
      </c>
      <c r="F118" s="79">
        <v>20649</v>
      </c>
      <c r="G118" s="62">
        <v>2</v>
      </c>
      <c r="H118" s="72" t="s">
        <v>1146</v>
      </c>
      <c r="I118" s="72"/>
      <c r="J118" s="72"/>
      <c r="K118" s="72"/>
      <c r="L118" s="72"/>
      <c r="M118" s="72"/>
      <c r="N118" s="62" t="s">
        <v>1147</v>
      </c>
      <c r="O118" s="62">
        <v>6</v>
      </c>
      <c r="P118" s="62"/>
      <c r="Q118" s="62"/>
      <c r="R118" s="62"/>
      <c r="S118" s="161">
        <v>90</v>
      </c>
      <c r="T118" s="287">
        <v>50</v>
      </c>
      <c r="U118" s="86"/>
      <c r="V118" s="62">
        <v>2</v>
      </c>
      <c r="W118" s="62"/>
      <c r="X118" s="62">
        <v>4</v>
      </c>
      <c r="Y118" s="86">
        <v>5</v>
      </c>
      <c r="Z118" s="86"/>
      <c r="AA118" s="66"/>
      <c r="AB118" s="66"/>
      <c r="AC118" s="66">
        <v>9</v>
      </c>
      <c r="AD118" s="161">
        <v>10</v>
      </c>
      <c r="AE118" s="240"/>
      <c r="AF118" s="66"/>
      <c r="AG118" s="66" t="str">
        <f t="shared" si="31"/>
        <v>x</v>
      </c>
      <c r="AH118" s="86" t="s">
        <v>106</v>
      </c>
      <c r="AI118" s="86"/>
      <c r="AJ118" s="86">
        <v>3</v>
      </c>
      <c r="AK118" s="66"/>
      <c r="AL118" s="250">
        <f t="shared" ca="1" si="27"/>
        <v>69.468493150684935</v>
      </c>
      <c r="AM118" s="78">
        <f>IF(AND(E118=1,AG118=""),1,IF(AND(E118=1,O118=1,AG118="x"),O119,IF(AND(E118=1,O118&lt;&gt;1),O118,IF(OR(E118&gt;1,E118=0),""))))</f>
        <v>6</v>
      </c>
      <c r="AN118" s="78" t="e">
        <f t="shared" si="33"/>
        <v>#N/A</v>
      </c>
      <c r="AT118" s="244">
        <v>72</v>
      </c>
    </row>
    <row r="119" spans="1:46" s="244" customFormat="1" ht="24" customHeight="1">
      <c r="A119" s="62" t="str">
        <f>IF(E119=1,SUMIF(E$10:E119,1),"")</f>
        <v/>
      </c>
      <c r="B119" s="62">
        <f>IF(E119=1,1,IF(E119&gt;1,B118+1,""))</f>
        <v>2</v>
      </c>
      <c r="C119" s="157" t="str">
        <f>IF(E119=1,D119,C118)</f>
        <v>Bùi Thị Chung</v>
      </c>
      <c r="D119" s="157" t="s">
        <v>1148</v>
      </c>
      <c r="E119" s="62">
        <v>4</v>
      </c>
      <c r="F119" s="79">
        <v>12400</v>
      </c>
      <c r="G119" s="62">
        <v>2</v>
      </c>
      <c r="H119" s="72" t="s">
        <v>1149</v>
      </c>
      <c r="I119" s="72"/>
      <c r="J119" s="72"/>
      <c r="K119" s="72"/>
      <c r="L119" s="72"/>
      <c r="M119" s="72"/>
      <c r="N119" s="62" t="s">
        <v>1147</v>
      </c>
      <c r="O119" s="62">
        <v>6</v>
      </c>
      <c r="P119" s="62"/>
      <c r="Q119" s="62"/>
      <c r="R119" s="62"/>
      <c r="S119" s="161"/>
      <c r="T119" s="287"/>
      <c r="U119" s="86"/>
      <c r="V119" s="62"/>
      <c r="W119" s="62"/>
      <c r="X119" s="62"/>
      <c r="Y119" s="86"/>
      <c r="Z119" s="86"/>
      <c r="AA119" s="66"/>
      <c r="AB119" s="66"/>
      <c r="AC119" s="66"/>
      <c r="AD119" s="161"/>
      <c r="AE119" s="240"/>
      <c r="AF119" s="66"/>
      <c r="AG119" s="66" t="str">
        <f t="shared" si="31"/>
        <v>x</v>
      </c>
      <c r="AH119" s="86" t="s">
        <v>106</v>
      </c>
      <c r="AI119" s="86"/>
      <c r="AJ119" s="86"/>
      <c r="AK119" s="66"/>
      <c r="AL119" s="250">
        <f t="shared" ca="1" si="27"/>
        <v>92.06849315068493</v>
      </c>
      <c r="AM119" s="78" t="str">
        <f>IF(AND(E119=1,AG119=""),1,IF(AND(E119=1,O119=1,AG119="x"),#REF!,IF(AND(E119=1,O119&lt;&gt;1),O119,IF(OR(E119&gt;1,E119=0),""))))</f>
        <v/>
      </c>
      <c r="AN119" s="78" t="str">
        <f t="shared" si="33"/>
        <v/>
      </c>
      <c r="AT119" s="244">
        <v>73</v>
      </c>
    </row>
    <row r="120" spans="1:46" s="244" customFormat="1" ht="24" customHeight="1">
      <c r="A120" s="62">
        <v>44</v>
      </c>
      <c r="B120" s="62">
        <f>IF(E120=1,1,IF(E120&gt;1,#REF!+1,""))</f>
        <v>1</v>
      </c>
      <c r="C120" s="157" t="str">
        <f>IF(E120=1,D120,'[4]DS TN'!#REF!)</f>
        <v>Bùi Văn Thuận</v>
      </c>
      <c r="D120" s="157" t="s">
        <v>1150</v>
      </c>
      <c r="E120" s="62">
        <v>1</v>
      </c>
      <c r="F120" s="79">
        <v>21952</v>
      </c>
      <c r="G120" s="62">
        <v>1</v>
      </c>
      <c r="H120" s="72">
        <v>38060029708</v>
      </c>
      <c r="I120" s="72"/>
      <c r="J120" s="72"/>
      <c r="K120" s="72"/>
      <c r="L120" s="72"/>
      <c r="M120" s="72"/>
      <c r="N120" s="62" t="s">
        <v>1147</v>
      </c>
      <c r="O120" s="62">
        <v>6</v>
      </c>
      <c r="P120" s="62"/>
      <c r="Q120" s="62"/>
      <c r="R120" s="62"/>
      <c r="S120" s="161">
        <v>100</v>
      </c>
      <c r="T120" s="287">
        <v>30</v>
      </c>
      <c r="U120" s="86"/>
      <c r="V120" s="62">
        <v>2</v>
      </c>
      <c r="W120" s="62"/>
      <c r="X120" s="62">
        <v>4</v>
      </c>
      <c r="Y120" s="86"/>
      <c r="Z120" s="86"/>
      <c r="AA120" s="66"/>
      <c r="AB120" s="66">
        <v>8</v>
      </c>
      <c r="AC120" s="66"/>
      <c r="AD120" s="161"/>
      <c r="AE120" s="240"/>
      <c r="AF120" s="66"/>
      <c r="AG120" s="66" t="str">
        <f>IF(OR(AND(E120&lt;&gt;0,O120&lt;&gt;1),AND(E120=1,O120&lt;&gt;1),AND(E121=2,O121&lt;&gt;1)),"x","")</f>
        <v>x</v>
      </c>
      <c r="AH120" s="86"/>
      <c r="AI120" s="86"/>
      <c r="AJ120" s="86">
        <v>1</v>
      </c>
      <c r="AK120" s="66"/>
      <c r="AL120" s="250">
        <f t="shared" ca="1" si="27"/>
        <v>65.898630136986299</v>
      </c>
      <c r="AM120" s="78">
        <f>IF(AND(E120=1,AG120=""),1,IF(AND(E120=1,O120=1,AG120="x"),O121,IF(AND(E120=1,O120&lt;&gt;1),O120,IF(OR(E120&gt;1,E120=0),""))))</f>
        <v>6</v>
      </c>
      <c r="AN120" s="78" t="e">
        <f t="shared" si="33"/>
        <v>#N/A</v>
      </c>
      <c r="AT120" s="244">
        <v>82</v>
      </c>
    </row>
    <row r="121" spans="1:46" s="244" customFormat="1" ht="24" customHeight="1">
      <c r="A121" s="62" t="str">
        <f>IF(E121=1,SUMIF(E$10:E121,1),"")</f>
        <v/>
      </c>
      <c r="B121" s="62">
        <f>IF(E121=1,1,IF(E121&gt;1,B120+1,""))</f>
        <v>2</v>
      </c>
      <c r="C121" s="157" t="str">
        <f>IF(E121=1,D121,C120)</f>
        <v>Bùi Văn Thuận</v>
      </c>
      <c r="D121" s="157" t="s">
        <v>1151</v>
      </c>
      <c r="E121" s="62">
        <v>2</v>
      </c>
      <c r="F121" s="79">
        <v>23137</v>
      </c>
      <c r="G121" s="62">
        <v>2</v>
      </c>
      <c r="H121" s="72" t="s">
        <v>1152</v>
      </c>
      <c r="I121" s="72"/>
      <c r="J121" s="72"/>
      <c r="K121" s="72"/>
      <c r="L121" s="72"/>
      <c r="M121" s="72"/>
      <c r="N121" s="62" t="s">
        <v>1147</v>
      </c>
      <c r="O121" s="62">
        <v>6</v>
      </c>
      <c r="P121" s="62"/>
      <c r="Q121" s="62"/>
      <c r="R121" s="62"/>
      <c r="S121" s="161"/>
      <c r="T121" s="287"/>
      <c r="U121" s="86"/>
      <c r="V121" s="62"/>
      <c r="W121" s="62"/>
      <c r="X121" s="62">
        <v>4</v>
      </c>
      <c r="Y121" s="86"/>
      <c r="Z121" s="86"/>
      <c r="AA121" s="66"/>
      <c r="AB121" s="66"/>
      <c r="AC121" s="66"/>
      <c r="AD121" s="161"/>
      <c r="AE121" s="240"/>
      <c r="AF121" s="66"/>
      <c r="AG121" s="66" t="str">
        <f>IF(OR(AND(E121&lt;&gt;0,O121&lt;&gt;1),AND(E121=1,O121&lt;&gt;1),AND(E122=2,O122&lt;&gt;1)),"x","")</f>
        <v>x</v>
      </c>
      <c r="AH121" s="86"/>
      <c r="AI121" s="86"/>
      <c r="AJ121" s="86"/>
      <c r="AK121" s="66"/>
      <c r="AL121" s="250">
        <f t="shared" ca="1" si="27"/>
        <v>62.652054794520545</v>
      </c>
      <c r="AM121" s="78" t="str">
        <f>IF(AND(E121=1,AG121=""),1,IF(AND(E121=1,O121=1,AG121="x"),O122,IF(AND(E121=1,O121&lt;&gt;1),O121,IF(OR(E121&gt;1,E121=0),""))))</f>
        <v/>
      </c>
      <c r="AN121" s="78" t="str">
        <f t="shared" si="33"/>
        <v/>
      </c>
      <c r="AT121" s="244">
        <v>83</v>
      </c>
    </row>
    <row r="122" spans="1:46" s="244" customFormat="1" ht="24" customHeight="1">
      <c r="A122" s="62" t="str">
        <f>IF(E122=1,SUMIF(E$10:E122,1),"")</f>
        <v/>
      </c>
      <c r="B122" s="62">
        <f>IF(E122=1,1,IF(E122&gt;1,B121+1,""))</f>
        <v>3</v>
      </c>
      <c r="C122" s="157" t="str">
        <f>IF(E122=1,D122,C121)</f>
        <v>Bùi Văn Thuận</v>
      </c>
      <c r="D122" s="157" t="s">
        <v>1153</v>
      </c>
      <c r="E122" s="62">
        <v>3</v>
      </c>
      <c r="F122" s="79">
        <v>33712</v>
      </c>
      <c r="G122" s="62">
        <v>1</v>
      </c>
      <c r="H122" s="72" t="s">
        <v>1154</v>
      </c>
      <c r="I122" s="72"/>
      <c r="J122" s="72"/>
      <c r="K122" s="72"/>
      <c r="L122" s="72"/>
      <c r="M122" s="72"/>
      <c r="N122" s="62" t="s">
        <v>1147</v>
      </c>
      <c r="O122" s="62">
        <v>6</v>
      </c>
      <c r="P122" s="62"/>
      <c r="Q122" s="62"/>
      <c r="R122" s="62"/>
      <c r="S122" s="161"/>
      <c r="T122" s="287"/>
      <c r="U122" s="86"/>
      <c r="V122" s="62"/>
      <c r="W122" s="62"/>
      <c r="X122" s="62">
        <v>4</v>
      </c>
      <c r="Y122" s="86"/>
      <c r="Z122" s="86"/>
      <c r="AA122" s="66"/>
      <c r="AB122" s="66"/>
      <c r="AC122" s="66"/>
      <c r="AD122" s="161"/>
      <c r="AE122" s="240"/>
      <c r="AF122" s="66"/>
      <c r="AG122" s="66" t="str">
        <f>IF(OR(AND(E122&lt;&gt;0,O122&lt;&gt;1),AND(E122=1,O122&lt;&gt;1),AND(E123=2,O123&lt;&gt;1)),"x","")</f>
        <v>x</v>
      </c>
      <c r="AH122" s="86"/>
      <c r="AI122" s="86"/>
      <c r="AJ122" s="86"/>
      <c r="AK122" s="66"/>
      <c r="AL122" s="250">
        <f t="shared" ca="1" si="27"/>
        <v>33.679452054794524</v>
      </c>
      <c r="AM122" s="78" t="str">
        <f>IF(AND(E122=1,AG122=""),1,IF(AND(E122=1,O122=1,AG122="x"),O123,IF(AND(E122=1,O122&lt;&gt;1),O122,IF(OR(E122&gt;1,E122=0),""))))</f>
        <v/>
      </c>
      <c r="AN122" s="78" t="str">
        <f t="shared" si="33"/>
        <v/>
      </c>
      <c r="AT122" s="244">
        <v>84</v>
      </c>
    </row>
    <row r="123" spans="1:46" s="244" customFormat="1" ht="24" customHeight="1">
      <c r="A123" s="62" t="str">
        <f>IF(E123=1,SUMIF(E$10:E123,1),"")</f>
        <v/>
      </c>
      <c r="B123" s="62">
        <f>IF(E123=1,1,IF(E123&gt;1,B122+1,""))</f>
        <v>4</v>
      </c>
      <c r="C123" s="157" t="str">
        <f>IF(E123=1,D123,C122)</f>
        <v>Bùi Văn Thuận</v>
      </c>
      <c r="D123" s="157" t="s">
        <v>1155</v>
      </c>
      <c r="E123" s="62">
        <v>6</v>
      </c>
      <c r="F123" s="79">
        <v>40902</v>
      </c>
      <c r="G123" s="62">
        <v>2</v>
      </c>
      <c r="H123" s="72" t="s">
        <v>1156</v>
      </c>
      <c r="I123" s="72"/>
      <c r="J123" s="72"/>
      <c r="K123" s="72"/>
      <c r="L123" s="72"/>
      <c r="M123" s="72"/>
      <c r="N123" s="62" t="s">
        <v>1147</v>
      </c>
      <c r="O123" s="62">
        <v>6</v>
      </c>
      <c r="P123" s="62"/>
      <c r="Q123" s="62"/>
      <c r="R123" s="62"/>
      <c r="S123" s="161"/>
      <c r="T123" s="287"/>
      <c r="U123" s="86"/>
      <c r="V123" s="62"/>
      <c r="W123" s="62"/>
      <c r="X123" s="62">
        <v>4</v>
      </c>
      <c r="Y123" s="86"/>
      <c r="Z123" s="86"/>
      <c r="AA123" s="66"/>
      <c r="AB123" s="66"/>
      <c r="AC123" s="66"/>
      <c r="AD123" s="161"/>
      <c r="AE123" s="240"/>
      <c r="AF123" s="66"/>
      <c r="AG123" s="66" t="str">
        <f>IF(OR(AND(E123&lt;&gt;0,O123&lt;&gt;1),AND(E123=1,O123&lt;&gt;1),AND(E124=2,O124&lt;&gt;1)),"x","")</f>
        <v>x</v>
      </c>
      <c r="AH123" s="86"/>
      <c r="AI123" s="86"/>
      <c r="AJ123" s="86"/>
      <c r="AK123" s="66"/>
      <c r="AL123" s="250">
        <f t="shared" ca="1" si="27"/>
        <v>13.980821917808219</v>
      </c>
      <c r="AM123" s="78" t="str">
        <f>IF(AND(E123=1,AG123=""),1,IF(AND(E123=1,O123=1,AG123="x"),O124,IF(AND(E123=1,O123&lt;&gt;1),O123,IF(OR(E123&gt;1,E123=0),""))))</f>
        <v/>
      </c>
      <c r="AN123" s="78" t="str">
        <f t="shared" si="33"/>
        <v/>
      </c>
      <c r="AT123" s="244">
        <v>85</v>
      </c>
    </row>
    <row r="124" spans="1:46" s="244" customFormat="1" ht="24" customHeight="1">
      <c r="A124" s="62" t="str">
        <f>IF(E124=1,SUMIF(E$10:E124,1),"")</f>
        <v/>
      </c>
      <c r="B124" s="62">
        <f>IF(E124=1,1,IF(E124&gt;1,B123+1,""))</f>
        <v>5</v>
      </c>
      <c r="C124" s="157" t="str">
        <f>IF(E124=1,D124,C123)</f>
        <v>Bùi Văn Thuận</v>
      </c>
      <c r="D124" s="157" t="s">
        <v>1157</v>
      </c>
      <c r="E124" s="62">
        <v>3</v>
      </c>
      <c r="F124" s="79">
        <v>35895</v>
      </c>
      <c r="G124" s="62">
        <v>2</v>
      </c>
      <c r="H124" s="72" t="s">
        <v>1158</v>
      </c>
      <c r="I124" s="72"/>
      <c r="J124" s="72"/>
      <c r="K124" s="72"/>
      <c r="L124" s="72"/>
      <c r="M124" s="72"/>
      <c r="N124" s="62" t="s">
        <v>1147</v>
      </c>
      <c r="O124" s="62">
        <v>6</v>
      </c>
      <c r="P124" s="62"/>
      <c r="Q124" s="62"/>
      <c r="R124" s="62"/>
      <c r="S124" s="161"/>
      <c r="T124" s="287"/>
      <c r="U124" s="86"/>
      <c r="V124" s="62"/>
      <c r="W124" s="62"/>
      <c r="X124" s="62">
        <v>4</v>
      </c>
      <c r="Y124" s="86"/>
      <c r="Z124" s="86"/>
      <c r="AA124" s="66"/>
      <c r="AB124" s="66"/>
      <c r="AC124" s="66"/>
      <c r="AD124" s="161"/>
      <c r="AE124" s="240"/>
      <c r="AF124" s="66"/>
      <c r="AG124" s="66" t="str">
        <f>IF(OR(AND(E124&lt;&gt;0,O124&lt;&gt;1),AND(E124=1,O124&lt;&gt;1),AND(E125=2,O125&lt;&gt;1)),"x","")</f>
        <v>x</v>
      </c>
      <c r="AH124" s="86"/>
      <c r="AI124" s="86"/>
      <c r="AJ124" s="86"/>
      <c r="AK124" s="66"/>
      <c r="AL124" s="250">
        <f t="shared" ca="1" si="27"/>
        <v>27.698630136986303</v>
      </c>
      <c r="AM124" s="78" t="str">
        <f>IF(AND(E124=1,AG124=""),1,IF(AND(E124=1,O124=1,AG124="x"),O125,IF(AND(E124=1,O124&lt;&gt;1),O124,IF(OR(E124&gt;1,E124=0),""))))</f>
        <v/>
      </c>
      <c r="AN124" s="78" t="str">
        <f t="shared" si="33"/>
        <v/>
      </c>
      <c r="AT124" s="244">
        <v>86</v>
      </c>
    </row>
    <row r="125" spans="1:46" s="244" customFormat="1" ht="24" customHeight="1">
      <c r="A125" s="62" t="str">
        <f>IF(E125=1,SUMIF(E$10:E125,1),"")</f>
        <v/>
      </c>
      <c r="B125" s="62">
        <f>IF(E125=1,1,IF(E125&gt;1,B124+1,""))</f>
        <v>6</v>
      </c>
      <c r="C125" s="157" t="str">
        <f>IF(E125=1,D125,C124)</f>
        <v>Bùi Văn Thuận</v>
      </c>
      <c r="D125" s="157" t="s">
        <v>1159</v>
      </c>
      <c r="E125" s="62">
        <v>6</v>
      </c>
      <c r="F125" s="79">
        <v>44342</v>
      </c>
      <c r="G125" s="62">
        <v>1</v>
      </c>
      <c r="H125" s="83">
        <v>38221011130</v>
      </c>
      <c r="I125" s="83"/>
      <c r="J125" s="83"/>
      <c r="K125" s="83"/>
      <c r="L125" s="83"/>
      <c r="M125" s="83"/>
      <c r="N125" s="62" t="s">
        <v>1147</v>
      </c>
      <c r="O125" s="62">
        <v>6</v>
      </c>
      <c r="P125" s="62"/>
      <c r="Q125" s="62"/>
      <c r="R125" s="62"/>
      <c r="S125" s="161"/>
      <c r="T125" s="287"/>
      <c r="U125" s="86"/>
      <c r="V125" s="62"/>
      <c r="W125" s="62"/>
      <c r="X125" s="62"/>
      <c r="Y125" s="86"/>
      <c r="Z125" s="86"/>
      <c r="AA125" s="66"/>
      <c r="AB125" s="66"/>
      <c r="AC125" s="66"/>
      <c r="AD125" s="161"/>
      <c r="AE125" s="240"/>
      <c r="AF125" s="66"/>
      <c r="AG125" s="66" t="str">
        <f t="shared" ref="AG125:AG173" si="36">IF(OR(AND(E125&lt;&gt;0,O125&lt;&gt;1),AND(E125=1,O125&lt;&gt;1),AND(E126=2,O126&lt;&gt;1)),"x","")</f>
        <v>x</v>
      </c>
      <c r="AH125" s="86"/>
      <c r="AI125" s="86"/>
      <c r="AJ125" s="86"/>
      <c r="AK125" s="66"/>
      <c r="AL125" s="250">
        <f t="shared" ca="1" si="27"/>
        <v>4.5561643835616437</v>
      </c>
      <c r="AM125" s="78" t="str">
        <f>IF(AND(E125=1,AG125=""),1,IF(AND(E125=1,O125=1,AG125="x"),#REF!,IF(AND(E125=1,O125&lt;&gt;1),O125,IF(OR(E125&gt;1,E125=0),""))))</f>
        <v/>
      </c>
      <c r="AN125" s="78" t="str">
        <f t="shared" si="33"/>
        <v/>
      </c>
      <c r="AT125" s="244">
        <v>87</v>
      </c>
    </row>
    <row r="126" spans="1:46" s="291" customFormat="1" ht="21" customHeight="1">
      <c r="A126" s="91">
        <v>45</v>
      </c>
      <c r="B126" s="91">
        <f>IF(E126=1,1,IF(E126&gt;1,'[5]DS HCN'!#REF!+1,""))</f>
        <v>1</v>
      </c>
      <c r="C126" s="273" t="str">
        <f>IF(E126=1,D126,#REF!)</f>
        <v>Bùi Thị Hoạt</v>
      </c>
      <c r="D126" s="273" t="s">
        <v>1160</v>
      </c>
      <c r="E126" s="91">
        <v>1</v>
      </c>
      <c r="F126" s="93">
        <v>19791</v>
      </c>
      <c r="G126" s="91">
        <v>2</v>
      </c>
      <c r="H126" s="288" t="s">
        <v>1161</v>
      </c>
      <c r="I126" s="288"/>
      <c r="J126" s="288"/>
      <c r="K126" s="288"/>
      <c r="L126" s="288"/>
      <c r="M126" s="288"/>
      <c r="N126" s="91" t="s">
        <v>1147</v>
      </c>
      <c r="O126" s="91">
        <v>6</v>
      </c>
      <c r="P126" s="91"/>
      <c r="Q126" s="91"/>
      <c r="R126" s="91"/>
      <c r="S126" s="280">
        <v>120</v>
      </c>
      <c r="T126" s="289">
        <v>30</v>
      </c>
      <c r="U126" s="280"/>
      <c r="V126" s="280"/>
      <c r="W126" s="280"/>
      <c r="X126" s="280">
        <v>4</v>
      </c>
      <c r="Y126" s="280">
        <v>5</v>
      </c>
      <c r="Z126" s="280"/>
      <c r="AA126" s="280"/>
      <c r="AB126" s="280"/>
      <c r="AC126" s="280"/>
      <c r="AD126" s="280">
        <v>10</v>
      </c>
      <c r="AE126" s="61"/>
      <c r="AF126" s="61"/>
      <c r="AG126" s="61" t="str">
        <f t="shared" si="36"/>
        <v>x</v>
      </c>
      <c r="AH126" s="61" t="s">
        <v>106</v>
      </c>
      <c r="AI126" s="61"/>
      <c r="AJ126" s="280">
        <v>3</v>
      </c>
      <c r="AK126" s="61" t="s">
        <v>2942</v>
      </c>
      <c r="AL126" s="290">
        <f t="shared" ca="1" si="27"/>
        <v>71.819178082191783</v>
      </c>
      <c r="AM126" s="206">
        <f>IF(AND(E126=1,AG126=""),1,IF(AND(E126=1,O126=1,AG126="x"),'[5]DS HCN'!#REF!,IF(AND(E126=1,O126&lt;&gt;1),O126,IF(OR(E126&gt;1,E126=0),""))))</f>
        <v>6</v>
      </c>
      <c r="AN126" s="206" t="str">
        <f>IF(AM126="","",(VLOOKUP(AM126,'[5]DS HCN'!$AO$10:$AR$10,2,0)))</f>
        <v>Mường</v>
      </c>
    </row>
    <row r="127" spans="1:46" s="291" customFormat="1" ht="21" customHeight="1">
      <c r="A127" s="91">
        <v>46</v>
      </c>
      <c r="B127" s="91">
        <f>IF(E127=1,1,IF(E127&gt;1,'[5]DS HCN'!B161+1,""))</f>
        <v>1</v>
      </c>
      <c r="C127" s="273" t="str">
        <f>IF(E127=1,D127,'[4]DS TN'!#REF!)</f>
        <v>Bùi Thị Vân</v>
      </c>
      <c r="D127" s="273" t="s">
        <v>1162</v>
      </c>
      <c r="E127" s="91">
        <v>1</v>
      </c>
      <c r="F127" s="93" t="s">
        <v>1163</v>
      </c>
      <c r="G127" s="91">
        <v>2</v>
      </c>
      <c r="H127" s="292">
        <v>38148007098</v>
      </c>
      <c r="I127" s="292"/>
      <c r="J127" s="292"/>
      <c r="K127" s="292"/>
      <c r="L127" s="292"/>
      <c r="M127" s="292"/>
      <c r="N127" s="91" t="s">
        <v>1147</v>
      </c>
      <c r="O127" s="91">
        <v>6</v>
      </c>
      <c r="P127" s="91"/>
      <c r="Q127" s="91"/>
      <c r="R127" s="91"/>
      <c r="S127" s="280">
        <v>120</v>
      </c>
      <c r="T127" s="293">
        <v>30</v>
      </c>
      <c r="U127" s="198">
        <v>1</v>
      </c>
      <c r="V127" s="91">
        <v>2</v>
      </c>
      <c r="W127" s="91"/>
      <c r="X127" s="91"/>
      <c r="Y127" s="198"/>
      <c r="Z127" s="198"/>
      <c r="AA127" s="61"/>
      <c r="AB127" s="61"/>
      <c r="AC127" s="61"/>
      <c r="AD127" s="280">
        <v>10</v>
      </c>
      <c r="AE127" s="294"/>
      <c r="AF127" s="61"/>
      <c r="AG127" s="61" t="str">
        <f t="shared" si="36"/>
        <v>x</v>
      </c>
      <c r="AH127" s="198"/>
      <c r="AI127" s="198"/>
      <c r="AJ127" s="198">
        <v>1</v>
      </c>
      <c r="AK127" s="61" t="s">
        <v>2942</v>
      </c>
      <c r="AL127" s="290">
        <f t="shared" ca="1" si="27"/>
        <v>77.953424657534242</v>
      </c>
      <c r="AM127" s="206">
        <f>IF(AND(E127=1,AG127=""),1,IF(AND(E127=1,O127=1,AG127="x"),O128,IF(AND(E127=1,O127&lt;&gt;1),O127,IF(OR(E127&gt;1,E127=0),""))))</f>
        <v>6</v>
      </c>
      <c r="AN127" s="206" t="str">
        <f>IF(AM127="","",(VLOOKUP(AM127,'[5]DS HCN'!$AO$10:$AR$10,2,0)))</f>
        <v>Mường</v>
      </c>
    </row>
    <row r="128" spans="1:46" s="244" customFormat="1" ht="21" customHeight="1">
      <c r="A128" s="62" t="str">
        <f>IF(E128=1,SUMIF(E$10:E128,1),"")</f>
        <v/>
      </c>
      <c r="B128" s="62">
        <f>IF(E128=1,1,IF(E128&gt;1,B127+1,""))</f>
        <v>2</v>
      </c>
      <c r="C128" s="157" t="str">
        <f>IF(E128=1,D128,C127)</f>
        <v>Bùi Thị Vân</v>
      </c>
      <c r="D128" s="157" t="s">
        <v>1164</v>
      </c>
      <c r="E128" s="62">
        <v>3</v>
      </c>
      <c r="F128" s="79" t="s">
        <v>1165</v>
      </c>
      <c r="G128" s="62">
        <v>1</v>
      </c>
      <c r="H128" s="72">
        <v>38077006945</v>
      </c>
      <c r="I128" s="72"/>
      <c r="J128" s="72"/>
      <c r="K128" s="72"/>
      <c r="L128" s="72"/>
      <c r="M128" s="72"/>
      <c r="N128" s="62" t="s">
        <v>1147</v>
      </c>
      <c r="O128" s="62">
        <v>6</v>
      </c>
      <c r="P128" s="62"/>
      <c r="Q128" s="62"/>
      <c r="R128" s="62"/>
      <c r="S128" s="161"/>
      <c r="T128" s="287"/>
      <c r="U128" s="86"/>
      <c r="V128" s="62"/>
      <c r="W128" s="62"/>
      <c r="X128" s="62">
        <v>4</v>
      </c>
      <c r="Y128" s="86"/>
      <c r="Z128" s="86"/>
      <c r="AA128" s="66"/>
      <c r="AB128" s="66"/>
      <c r="AC128" s="66"/>
      <c r="AD128" s="161"/>
      <c r="AE128" s="240"/>
      <c r="AF128" s="66"/>
      <c r="AG128" s="66" t="str">
        <f t="shared" si="36"/>
        <v>x</v>
      </c>
      <c r="AH128" s="86"/>
      <c r="AI128" s="86"/>
      <c r="AJ128" s="86"/>
      <c r="AK128" s="66"/>
      <c r="AL128" s="250">
        <f t="shared" ca="1" si="27"/>
        <v>48.424657534246577</v>
      </c>
      <c r="AM128" s="78" t="str">
        <f>IF(AND(E128=1,AG128=""),1,IF(AND(E128=1,O128=1,AG128="x"),O129,IF(AND(E128=1,O128&lt;&gt;1),O128,IF(OR(E128&gt;1,E128=0),""))))</f>
        <v/>
      </c>
      <c r="AN128" s="78" t="str">
        <f>IF(AM128="","",(VLOOKUP(AM128,'[5]DS HCN'!$AO$10:$AR$10,2,0)))</f>
        <v/>
      </c>
    </row>
    <row r="129" spans="1:46" s="244" customFormat="1" ht="21" customHeight="1">
      <c r="A129" s="62" t="str">
        <f>IF(E129=1,SUMIF(E$10:E129,1),"")</f>
        <v/>
      </c>
      <c r="B129" s="62">
        <f>IF(E129=1,1,IF(E129&gt;1,B128+1,""))</f>
        <v>3</v>
      </c>
      <c r="C129" s="157" t="str">
        <f>IF(E129=1,D129,C128)</f>
        <v>Bùi Thị Vân</v>
      </c>
      <c r="D129" s="157" t="s">
        <v>1166</v>
      </c>
      <c r="E129" s="62">
        <v>6</v>
      </c>
      <c r="F129" s="79" t="s">
        <v>1167</v>
      </c>
      <c r="G129" s="62">
        <v>1</v>
      </c>
      <c r="H129" s="72" t="s">
        <v>1168</v>
      </c>
      <c r="I129" s="72"/>
      <c r="J129" s="72"/>
      <c r="K129" s="72"/>
      <c r="L129" s="72"/>
      <c r="M129" s="72"/>
      <c r="N129" s="62" t="s">
        <v>1147</v>
      </c>
      <c r="O129" s="62">
        <v>6</v>
      </c>
      <c r="P129" s="62"/>
      <c r="Q129" s="62"/>
      <c r="R129" s="62"/>
      <c r="S129" s="161"/>
      <c r="T129" s="287"/>
      <c r="U129" s="86"/>
      <c r="V129" s="62"/>
      <c r="W129" s="62"/>
      <c r="X129" s="62">
        <v>4</v>
      </c>
      <c r="Y129" s="86"/>
      <c r="Z129" s="86"/>
      <c r="AA129" s="66"/>
      <c r="AB129" s="66"/>
      <c r="AC129" s="66"/>
      <c r="AD129" s="161"/>
      <c r="AE129" s="240"/>
      <c r="AF129" s="66"/>
      <c r="AG129" s="66" t="str">
        <f t="shared" si="36"/>
        <v>x</v>
      </c>
      <c r="AH129" s="86"/>
      <c r="AI129" s="86"/>
      <c r="AJ129" s="86"/>
      <c r="AK129" s="66"/>
      <c r="AL129" s="250">
        <f t="shared" ca="1" si="27"/>
        <v>12.558904109589042</v>
      </c>
      <c r="AM129" s="78" t="str">
        <f>IF(AND(E129=1,AG129=""),1,IF(AND(E129=1,O129=1,AG129="x"),'[5]DS HCN'!O162,IF(AND(E129=1,O129&lt;&gt;1),O129,IF(OR(E129&gt;1,E129=0),""))))</f>
        <v/>
      </c>
      <c r="AN129" s="78" t="str">
        <f>IF(AM129="","",(VLOOKUP(AM129,'[5]DS HCN'!$AO$10:$AR$10,2,0)))</f>
        <v/>
      </c>
    </row>
    <row r="130" spans="1:46" s="244" customFormat="1" ht="24" customHeight="1">
      <c r="A130" s="62">
        <v>47</v>
      </c>
      <c r="B130" s="62">
        <f>IF(E130=1,1,IF(E130&gt;1,#REF!+1,""))</f>
        <v>1</v>
      </c>
      <c r="C130" s="157" t="str">
        <f>IF(E130=1,D130,#REF!)</f>
        <v>Bùi Thị Thành</v>
      </c>
      <c r="D130" s="157" t="s">
        <v>1169</v>
      </c>
      <c r="E130" s="62">
        <v>1</v>
      </c>
      <c r="F130" s="79">
        <v>24108</v>
      </c>
      <c r="G130" s="62">
        <v>2</v>
      </c>
      <c r="H130" s="83">
        <v>38166026937</v>
      </c>
      <c r="I130" s="83"/>
      <c r="J130" s="83"/>
      <c r="K130" s="83"/>
      <c r="L130" s="83"/>
      <c r="M130" s="83"/>
      <c r="N130" s="62" t="s">
        <v>1170</v>
      </c>
      <c r="O130" s="62">
        <v>6</v>
      </c>
      <c r="P130" s="62"/>
      <c r="Q130" s="62"/>
      <c r="R130" s="62"/>
      <c r="S130" s="161">
        <v>125</v>
      </c>
      <c r="T130" s="287">
        <v>40</v>
      </c>
      <c r="U130" s="86"/>
      <c r="V130" s="62">
        <v>2</v>
      </c>
      <c r="W130" s="62"/>
      <c r="X130" s="62"/>
      <c r="Y130" s="86"/>
      <c r="Z130" s="86"/>
      <c r="AA130" s="66"/>
      <c r="AB130" s="66"/>
      <c r="AC130" s="66"/>
      <c r="AD130" s="161">
        <v>10</v>
      </c>
      <c r="AE130" s="240">
        <v>11</v>
      </c>
      <c r="AF130" s="66">
        <v>12</v>
      </c>
      <c r="AG130" s="66" t="str">
        <f t="shared" si="36"/>
        <v>x</v>
      </c>
      <c r="AH130" s="86" t="s">
        <v>106</v>
      </c>
      <c r="AI130" s="86"/>
      <c r="AJ130" s="86">
        <v>3</v>
      </c>
      <c r="AK130" s="66"/>
      <c r="AL130" s="250">
        <f t="shared" ca="1" si="27"/>
        <v>59.991780821917807</v>
      </c>
      <c r="AM130" s="78">
        <f>IF(AND(E130=1,AG130=""),1,IF(AND(E130=1,O130=1,AG130="x"),'[5]DS HCN'!O155,IF(AND(E130=1,O130&lt;&gt;1),O130,IF(OR(E130&gt;1,E130=0),""))))</f>
        <v>6</v>
      </c>
      <c r="AN130" s="78" t="e">
        <f t="shared" ref="AN130:AN133" si="37">IF(AM130="","",(VLOOKUP(AM130,$AO$10:$AR$16,2,0)))</f>
        <v>#N/A</v>
      </c>
      <c r="AT130" s="244">
        <v>64</v>
      </c>
    </row>
    <row r="131" spans="1:46" s="244" customFormat="1" ht="24" customHeight="1">
      <c r="A131" s="62">
        <v>48</v>
      </c>
      <c r="B131" s="62">
        <f>IF(E131=1,1,IF(E131&gt;1,'[5]DS HCN'!B156+1,""))</f>
        <v>1</v>
      </c>
      <c r="C131" s="157" t="str">
        <f>IF(E131=1,D131,'[5]DS HCN'!C156)</f>
        <v>Trương Thị Độ</v>
      </c>
      <c r="D131" s="157" t="s">
        <v>1171</v>
      </c>
      <c r="E131" s="62">
        <v>1</v>
      </c>
      <c r="F131" s="79">
        <v>19608</v>
      </c>
      <c r="G131" s="62">
        <v>2</v>
      </c>
      <c r="H131" s="72" t="s">
        <v>1172</v>
      </c>
      <c r="I131" s="72"/>
      <c r="J131" s="72"/>
      <c r="K131" s="72"/>
      <c r="L131" s="72"/>
      <c r="M131" s="72"/>
      <c r="N131" s="62" t="s">
        <v>1170</v>
      </c>
      <c r="O131" s="62">
        <v>6</v>
      </c>
      <c r="P131" s="62"/>
      <c r="Q131" s="62"/>
      <c r="R131" s="62"/>
      <c r="S131" s="161">
        <v>105</v>
      </c>
      <c r="T131" s="287">
        <v>30</v>
      </c>
      <c r="U131" s="86"/>
      <c r="V131" s="62"/>
      <c r="W131" s="62"/>
      <c r="X131" s="62">
        <v>4</v>
      </c>
      <c r="Y131" s="86"/>
      <c r="Z131" s="86"/>
      <c r="AA131" s="66"/>
      <c r="AB131" s="66"/>
      <c r="AC131" s="66"/>
      <c r="AD131" s="161">
        <v>10</v>
      </c>
      <c r="AE131" s="240">
        <v>11</v>
      </c>
      <c r="AF131" s="66"/>
      <c r="AG131" s="66" t="str">
        <f t="shared" si="36"/>
        <v>x</v>
      </c>
      <c r="AH131" s="86" t="s">
        <v>106</v>
      </c>
      <c r="AI131" s="86"/>
      <c r="AJ131" s="86">
        <v>3</v>
      </c>
      <c r="AK131" s="66"/>
      <c r="AL131" s="250">
        <f t="shared" ca="1" si="27"/>
        <v>72.320547945205476</v>
      </c>
      <c r="AM131" s="78">
        <f>IF(AND(E131=1,AG131=""),1,IF(AND(E131=1,O131=1,AG131="x"),O132,IF(AND(E131=1,O131&lt;&gt;1),O131,IF(OR(E131&gt;1,E131=0),""))))</f>
        <v>6</v>
      </c>
      <c r="AN131" s="78" t="e">
        <f t="shared" si="37"/>
        <v>#N/A</v>
      </c>
      <c r="AT131" s="244">
        <v>67</v>
      </c>
    </row>
    <row r="132" spans="1:46" s="244" customFormat="1" ht="24" customHeight="1">
      <c r="A132" s="62">
        <v>49</v>
      </c>
      <c r="B132" s="62">
        <f>IF(E132=1,1,IF(E132&gt;1,B131+1,""))</f>
        <v>1</v>
      </c>
      <c r="C132" s="157" t="str">
        <f>IF(E132=1,D132,C131)</f>
        <v>Nguyễn Thị Hạt</v>
      </c>
      <c r="D132" s="157" t="s">
        <v>1173</v>
      </c>
      <c r="E132" s="62">
        <v>1</v>
      </c>
      <c r="F132" s="79" t="s">
        <v>1174</v>
      </c>
      <c r="G132" s="62">
        <v>2</v>
      </c>
      <c r="H132" s="72" t="s">
        <v>1175</v>
      </c>
      <c r="I132" s="72"/>
      <c r="J132" s="72"/>
      <c r="K132" s="72"/>
      <c r="L132" s="72"/>
      <c r="M132" s="72"/>
      <c r="N132" s="62" t="s">
        <v>1170</v>
      </c>
      <c r="O132" s="62">
        <v>1</v>
      </c>
      <c r="P132" s="62"/>
      <c r="Q132" s="62"/>
      <c r="R132" s="62"/>
      <c r="S132" s="161">
        <v>105</v>
      </c>
      <c r="T132" s="287">
        <v>30</v>
      </c>
      <c r="U132" s="86"/>
      <c r="V132" s="62"/>
      <c r="W132" s="62"/>
      <c r="X132" s="62"/>
      <c r="Y132" s="86"/>
      <c r="Z132" s="86"/>
      <c r="AA132" s="66"/>
      <c r="AB132" s="66"/>
      <c r="AC132" s="66"/>
      <c r="AD132" s="161">
        <v>10</v>
      </c>
      <c r="AE132" s="240">
        <v>11</v>
      </c>
      <c r="AF132" s="66">
        <v>12</v>
      </c>
      <c r="AG132" s="66" t="str">
        <f t="shared" si="36"/>
        <v/>
      </c>
      <c r="AH132" s="86" t="s">
        <v>106</v>
      </c>
      <c r="AI132" s="86"/>
      <c r="AJ132" s="86">
        <v>3</v>
      </c>
      <c r="AK132" s="66"/>
      <c r="AL132" s="250">
        <f t="shared" ca="1" si="27"/>
        <v>83.884931506849313</v>
      </c>
      <c r="AM132" s="78">
        <f>IF(AND(E132=1,AG132=""),1,IF(AND(E132=1,O132=1,AG132="x"),O133,IF(AND(E132=1,O132&lt;&gt;1),O132,IF(OR(E132&gt;1,E132=0),""))))</f>
        <v>1</v>
      </c>
      <c r="AN132" s="78" t="e">
        <f t="shared" si="37"/>
        <v>#N/A</v>
      </c>
      <c r="AT132" s="244">
        <v>68</v>
      </c>
    </row>
    <row r="133" spans="1:46" s="244" customFormat="1" ht="24" customHeight="1">
      <c r="A133" s="62">
        <v>50</v>
      </c>
      <c r="B133" s="62">
        <f>IF(E133=1,1,IF(E133&gt;1,B132+1,""))</f>
        <v>1</v>
      </c>
      <c r="C133" s="157" t="str">
        <f>IF(E133=1,D133,'[4]DS TN'!#REF!)</f>
        <v>Nguyễn Thị Ánh</v>
      </c>
      <c r="D133" s="157" t="s">
        <v>1176</v>
      </c>
      <c r="E133" s="62">
        <v>1</v>
      </c>
      <c r="F133" s="79" t="s">
        <v>1177</v>
      </c>
      <c r="G133" s="62">
        <v>2</v>
      </c>
      <c r="H133" s="72" t="s">
        <v>1178</v>
      </c>
      <c r="I133" s="72"/>
      <c r="J133" s="72"/>
      <c r="K133" s="72"/>
      <c r="L133" s="72"/>
      <c r="M133" s="72"/>
      <c r="N133" s="62" t="s">
        <v>1170</v>
      </c>
      <c r="O133" s="62">
        <v>1</v>
      </c>
      <c r="P133" s="62"/>
      <c r="Q133" s="62"/>
      <c r="R133" s="62"/>
      <c r="S133" s="161">
        <v>105</v>
      </c>
      <c r="T133" s="287">
        <v>40</v>
      </c>
      <c r="U133" s="86"/>
      <c r="V133" s="62">
        <v>2</v>
      </c>
      <c r="W133" s="62"/>
      <c r="X133" s="62">
        <v>4</v>
      </c>
      <c r="Y133" s="86"/>
      <c r="Z133" s="86"/>
      <c r="AA133" s="66"/>
      <c r="AB133" s="66"/>
      <c r="AC133" s="66"/>
      <c r="AD133" s="161">
        <v>10</v>
      </c>
      <c r="AE133" s="240">
        <v>11</v>
      </c>
      <c r="AF133" s="66"/>
      <c r="AG133" s="66" t="str">
        <f t="shared" si="36"/>
        <v/>
      </c>
      <c r="AH133" s="86" t="s">
        <v>106</v>
      </c>
      <c r="AI133" s="86"/>
      <c r="AJ133" s="86">
        <v>1</v>
      </c>
      <c r="AK133" s="66"/>
      <c r="AL133" s="250">
        <f t="shared" ca="1" si="27"/>
        <v>61.178082191780824</v>
      </c>
      <c r="AM133" s="78">
        <f>IF(AND(E133=1,AG133=""),1,IF(AND(E133=1,O133=1,AG133="x"),'[5]DS HCN'!#REF!,IF(AND(E133=1,O133&lt;&gt;1),O133,IF(OR(E133&gt;1,E133=0),""))))</f>
        <v>1</v>
      </c>
      <c r="AN133" s="78" t="e">
        <f t="shared" si="37"/>
        <v>#N/A</v>
      </c>
      <c r="AT133" s="244">
        <v>69</v>
      </c>
    </row>
    <row r="134" spans="1:46" s="244" customFormat="1" ht="24" customHeight="1">
      <c r="A134" s="62">
        <v>51</v>
      </c>
      <c r="B134" s="62">
        <f t="shared" ref="B134:B135" si="38">IF(E134=1,1,IF(E134&gt;1,B133+1,""))</f>
        <v>1</v>
      </c>
      <c r="C134" s="157" t="str">
        <f t="shared" ref="C134:C135" si="39">IF(E134=1,D134,C133)</f>
        <v>Lê Thị Ân</v>
      </c>
      <c r="D134" s="157" t="s">
        <v>1179</v>
      </c>
      <c r="E134" s="62">
        <v>1</v>
      </c>
      <c r="F134" s="79" t="s">
        <v>1180</v>
      </c>
      <c r="G134" s="62">
        <v>2</v>
      </c>
      <c r="H134" s="83">
        <v>38305010812</v>
      </c>
      <c r="I134" s="83"/>
      <c r="J134" s="83"/>
      <c r="K134" s="83"/>
      <c r="L134" s="83"/>
      <c r="M134" s="83"/>
      <c r="N134" s="62" t="s">
        <v>1170</v>
      </c>
      <c r="O134" s="62">
        <v>1</v>
      </c>
      <c r="P134" s="62"/>
      <c r="Q134" s="62"/>
      <c r="R134" s="62"/>
      <c r="S134" s="161">
        <v>120</v>
      </c>
      <c r="T134" s="160">
        <v>30</v>
      </c>
      <c r="U134" s="161">
        <v>1</v>
      </c>
      <c r="V134" s="161"/>
      <c r="W134" s="161"/>
      <c r="X134" s="161">
        <v>4</v>
      </c>
      <c r="Y134" s="161"/>
      <c r="Z134" s="161"/>
      <c r="AA134" s="161"/>
      <c r="AB134" s="161"/>
      <c r="AC134" s="161"/>
      <c r="AD134" s="161">
        <v>10</v>
      </c>
      <c r="AE134" s="66"/>
      <c r="AF134" s="66"/>
      <c r="AG134" s="66" t="str">
        <f t="shared" si="36"/>
        <v/>
      </c>
      <c r="AH134" s="66"/>
      <c r="AI134" s="66"/>
      <c r="AJ134" s="161">
        <v>3</v>
      </c>
      <c r="AK134" s="82"/>
      <c r="AL134" s="250">
        <f t="shared" ca="1" si="27"/>
        <v>20.920547945205481</v>
      </c>
      <c r="AM134" s="78">
        <f t="shared" ref="AM134:AM155" si="40">IF(AND(E134=1,AG134=""),1,IF(AND(E134=1,O134=1,AG134="x"),O135,IF(AND(E134=1,O134&lt;&gt;1),O134,IF(OR(E134&gt;1,E134=0),""))))</f>
        <v>1</v>
      </c>
      <c r="AN134" s="78" t="e">
        <f t="shared" ref="AN134:AN135" si="41">IF(AM134="","",(VLOOKUP(AM134,$AO$10:$AR$39,2,0)))</f>
        <v>#N/A</v>
      </c>
      <c r="AT134" s="244">
        <v>70</v>
      </c>
    </row>
    <row r="135" spans="1:46" s="244" customFormat="1" ht="24" customHeight="1">
      <c r="A135" s="62" t="str">
        <f>IF(E135=1,SUMIF(E$10:E135,1),"")</f>
        <v/>
      </c>
      <c r="B135" s="62">
        <f t="shared" si="38"/>
        <v>2</v>
      </c>
      <c r="C135" s="157" t="str">
        <f t="shared" si="39"/>
        <v>Lê Thị Ân</v>
      </c>
      <c r="D135" s="157" t="s">
        <v>1181</v>
      </c>
      <c r="E135" s="62">
        <v>7</v>
      </c>
      <c r="F135" s="79" t="s">
        <v>1182</v>
      </c>
      <c r="G135" s="62">
        <v>2</v>
      </c>
      <c r="H135" s="83">
        <v>38309007008</v>
      </c>
      <c r="I135" s="83"/>
      <c r="J135" s="83"/>
      <c r="K135" s="83"/>
      <c r="L135" s="83"/>
      <c r="M135" s="83"/>
      <c r="N135" s="62" t="s">
        <v>1170</v>
      </c>
      <c r="O135" s="62">
        <v>1</v>
      </c>
      <c r="P135" s="62"/>
      <c r="Q135" s="62"/>
      <c r="R135" s="62"/>
      <c r="S135" s="161"/>
      <c r="T135" s="160"/>
      <c r="U135" s="161"/>
      <c r="V135" s="161"/>
      <c r="W135" s="161"/>
      <c r="X135" s="161">
        <v>4</v>
      </c>
      <c r="Y135" s="161"/>
      <c r="Z135" s="161"/>
      <c r="AA135" s="161"/>
      <c r="AB135" s="161"/>
      <c r="AC135" s="161"/>
      <c r="AD135" s="161"/>
      <c r="AE135" s="66"/>
      <c r="AF135" s="66"/>
      <c r="AG135" s="66" t="str">
        <f t="shared" si="36"/>
        <v/>
      </c>
      <c r="AH135" s="66"/>
      <c r="AI135" s="66"/>
      <c r="AJ135" s="161"/>
      <c r="AK135" s="82"/>
      <c r="AL135" s="250">
        <f t="shared" ca="1" si="27"/>
        <v>16.758904109589039</v>
      </c>
      <c r="AM135" s="78" t="str">
        <f t="shared" si="40"/>
        <v/>
      </c>
      <c r="AN135" s="78" t="str">
        <f t="shared" si="41"/>
        <v/>
      </c>
      <c r="AT135" s="244">
        <v>71</v>
      </c>
    </row>
    <row r="136" spans="1:46" s="244" customFormat="1" ht="24" customHeight="1">
      <c r="A136" s="62">
        <v>52</v>
      </c>
      <c r="B136" s="62">
        <f>IF(E136=1,1,IF(E136&gt;1,#REF!+1,""))</f>
        <v>1</v>
      </c>
      <c r="C136" s="157" t="str">
        <f>IF(E136=1,D136,#REF!)</f>
        <v>Lại Thị Đào</v>
      </c>
      <c r="D136" s="157" t="s">
        <v>1183</v>
      </c>
      <c r="E136" s="62">
        <v>1</v>
      </c>
      <c r="F136" s="79" t="s">
        <v>1184</v>
      </c>
      <c r="G136" s="62">
        <v>2</v>
      </c>
      <c r="H136" s="72" t="s">
        <v>1185</v>
      </c>
      <c r="I136" s="72"/>
      <c r="J136" s="72"/>
      <c r="K136" s="72"/>
      <c r="L136" s="72"/>
      <c r="M136" s="72"/>
      <c r="N136" s="62" t="s">
        <v>1186</v>
      </c>
      <c r="O136" s="62">
        <v>6</v>
      </c>
      <c r="P136" s="62"/>
      <c r="Q136" s="62"/>
      <c r="R136" s="62"/>
      <c r="S136" s="161">
        <v>95</v>
      </c>
      <c r="T136" s="287">
        <v>30</v>
      </c>
      <c r="U136" s="86"/>
      <c r="V136" s="62">
        <v>2</v>
      </c>
      <c r="W136" s="62"/>
      <c r="X136" s="62">
        <v>4</v>
      </c>
      <c r="Y136" s="86"/>
      <c r="Z136" s="86"/>
      <c r="AA136" s="66"/>
      <c r="AB136" s="66"/>
      <c r="AC136" s="66"/>
      <c r="AD136" s="161">
        <v>10</v>
      </c>
      <c r="AE136" s="240"/>
      <c r="AF136" s="66"/>
      <c r="AG136" s="66" t="str">
        <f t="shared" si="36"/>
        <v>x</v>
      </c>
      <c r="AH136" s="86"/>
      <c r="AI136" s="86"/>
      <c r="AJ136" s="86">
        <v>7</v>
      </c>
      <c r="AK136" s="66"/>
      <c r="AL136" s="250">
        <f t="shared" ca="1" si="27"/>
        <v>51.19178082191781</v>
      </c>
      <c r="AM136" s="78">
        <f t="shared" si="40"/>
        <v>6</v>
      </c>
      <c r="AN136" s="78" t="e">
        <f t="shared" ref="AN136:AN156" si="42">IF(AM136="","",(VLOOKUP(AM136,$AO$10:$AR$11,2,0)))</f>
        <v>#N/A</v>
      </c>
      <c r="AO136" s="78">
        <v>29</v>
      </c>
      <c r="AP136" s="244" t="s">
        <v>7</v>
      </c>
      <c r="AT136" s="244">
        <v>29</v>
      </c>
    </row>
    <row r="137" spans="1:46" s="244" customFormat="1" ht="24" customHeight="1">
      <c r="A137" s="62" t="str">
        <f>IF(E137=1,SUMIF(E$10:E137,1),"")</f>
        <v/>
      </c>
      <c r="B137" s="62">
        <f t="shared" ref="B137:B156" si="43">IF(E137=1,1,IF(E137&gt;1,B136+1,""))</f>
        <v>2</v>
      </c>
      <c r="C137" s="157" t="str">
        <f t="shared" ref="C137:C155" si="44">IF(E137=1,D137,C136)</f>
        <v>Lại Thị Đào</v>
      </c>
      <c r="D137" s="157" t="s">
        <v>1187</v>
      </c>
      <c r="E137" s="62">
        <v>3</v>
      </c>
      <c r="F137" s="79">
        <v>38657</v>
      </c>
      <c r="G137" s="62">
        <v>2</v>
      </c>
      <c r="H137" s="83">
        <v>38305027249</v>
      </c>
      <c r="I137" s="83"/>
      <c r="J137" s="83"/>
      <c r="K137" s="83"/>
      <c r="L137" s="83"/>
      <c r="M137" s="83"/>
      <c r="N137" s="62" t="s">
        <v>1186</v>
      </c>
      <c r="O137" s="62">
        <v>1</v>
      </c>
      <c r="P137" s="62"/>
      <c r="Q137" s="62"/>
      <c r="R137" s="62"/>
      <c r="S137" s="161"/>
      <c r="T137" s="287"/>
      <c r="U137" s="86"/>
      <c r="V137" s="62"/>
      <c r="W137" s="62"/>
      <c r="X137" s="62"/>
      <c r="Y137" s="86"/>
      <c r="Z137" s="86"/>
      <c r="AA137" s="66"/>
      <c r="AB137" s="66"/>
      <c r="AC137" s="66"/>
      <c r="AD137" s="161"/>
      <c r="AE137" s="240"/>
      <c r="AF137" s="66"/>
      <c r="AG137" s="66" t="str">
        <f t="shared" si="36"/>
        <v/>
      </c>
      <c r="AH137" s="86"/>
      <c r="AI137" s="86"/>
      <c r="AJ137" s="86"/>
      <c r="AK137" s="66"/>
      <c r="AL137" s="250">
        <f t="shared" ca="1" si="27"/>
        <v>20.13150684931507</v>
      </c>
      <c r="AM137" s="78" t="str">
        <f t="shared" si="40"/>
        <v/>
      </c>
      <c r="AN137" s="78" t="str">
        <f t="shared" si="42"/>
        <v/>
      </c>
      <c r="AO137" s="78">
        <v>30</v>
      </c>
      <c r="AP137" s="244" t="s">
        <v>50</v>
      </c>
      <c r="AT137" s="244">
        <v>30</v>
      </c>
    </row>
    <row r="138" spans="1:46" s="244" customFormat="1" ht="24" customHeight="1">
      <c r="A138" s="62" t="str">
        <f>IF(E138=1,SUMIF(E$10:E138,1),"")</f>
        <v/>
      </c>
      <c r="B138" s="62">
        <f t="shared" si="43"/>
        <v>3</v>
      </c>
      <c r="C138" s="157" t="str">
        <f t="shared" si="44"/>
        <v>Lại Thị Đào</v>
      </c>
      <c r="D138" s="157" t="s">
        <v>1188</v>
      </c>
      <c r="E138" s="62">
        <v>3</v>
      </c>
      <c r="F138" s="79" t="s">
        <v>1189</v>
      </c>
      <c r="G138" s="62">
        <v>1</v>
      </c>
      <c r="H138" s="83">
        <v>38174022778</v>
      </c>
      <c r="I138" s="83"/>
      <c r="J138" s="83"/>
      <c r="K138" s="83"/>
      <c r="L138" s="83"/>
      <c r="M138" s="83"/>
      <c r="N138" s="62" t="s">
        <v>1186</v>
      </c>
      <c r="O138" s="62">
        <v>6</v>
      </c>
      <c r="P138" s="62"/>
      <c r="Q138" s="62"/>
      <c r="R138" s="62"/>
      <c r="S138" s="161"/>
      <c r="T138" s="287"/>
      <c r="U138" s="86"/>
      <c r="V138" s="62"/>
      <c r="W138" s="62"/>
      <c r="X138" s="62"/>
      <c r="Y138" s="86"/>
      <c r="Z138" s="86"/>
      <c r="AA138" s="66"/>
      <c r="AB138" s="66"/>
      <c r="AC138" s="66"/>
      <c r="AD138" s="161"/>
      <c r="AE138" s="240"/>
      <c r="AF138" s="66"/>
      <c r="AG138" s="66" t="str">
        <f t="shared" si="36"/>
        <v>x</v>
      </c>
      <c r="AH138" s="86"/>
      <c r="AI138" s="86"/>
      <c r="AJ138" s="86"/>
      <c r="AK138" s="66"/>
      <c r="AL138" s="250">
        <f t="shared" ca="1" si="27"/>
        <v>19.893150684931506</v>
      </c>
      <c r="AM138" s="78" t="str">
        <f t="shared" si="40"/>
        <v/>
      </c>
      <c r="AN138" s="78" t="str">
        <f t="shared" si="42"/>
        <v/>
      </c>
      <c r="AT138" s="244">
        <v>31</v>
      </c>
    </row>
    <row r="139" spans="1:46" s="244" customFormat="1" ht="24" customHeight="1">
      <c r="A139" s="62">
        <v>53</v>
      </c>
      <c r="B139" s="62">
        <f t="shared" si="43"/>
        <v>1</v>
      </c>
      <c r="C139" s="157" t="str">
        <f t="shared" si="44"/>
        <v>Bùi Văn Tùng</v>
      </c>
      <c r="D139" s="157" t="s">
        <v>1190</v>
      </c>
      <c r="E139" s="62">
        <v>1</v>
      </c>
      <c r="F139" s="79">
        <v>34885</v>
      </c>
      <c r="G139" s="62">
        <v>1</v>
      </c>
      <c r="H139" s="72" t="s">
        <v>1191</v>
      </c>
      <c r="I139" s="72"/>
      <c r="J139" s="72"/>
      <c r="K139" s="72"/>
      <c r="L139" s="72"/>
      <c r="M139" s="72"/>
      <c r="N139" s="62" t="s">
        <v>1186</v>
      </c>
      <c r="O139" s="62">
        <v>6</v>
      </c>
      <c r="P139" s="62"/>
      <c r="Q139" s="62"/>
      <c r="R139" s="62"/>
      <c r="S139" s="161">
        <v>80</v>
      </c>
      <c r="T139" s="287">
        <v>40</v>
      </c>
      <c r="U139" s="86"/>
      <c r="V139" s="62"/>
      <c r="W139" s="62"/>
      <c r="X139" s="62">
        <v>4</v>
      </c>
      <c r="Y139" s="86"/>
      <c r="Z139" s="86"/>
      <c r="AA139" s="66">
        <v>7</v>
      </c>
      <c r="AB139" s="66">
        <v>8</v>
      </c>
      <c r="AC139" s="66"/>
      <c r="AD139" s="161">
        <v>10</v>
      </c>
      <c r="AE139" s="240"/>
      <c r="AF139" s="66"/>
      <c r="AG139" s="66" t="str">
        <f t="shared" si="36"/>
        <v>x</v>
      </c>
      <c r="AH139" s="86"/>
      <c r="AI139" s="86"/>
      <c r="AJ139" s="86">
        <v>1</v>
      </c>
      <c r="AK139" s="66"/>
      <c r="AL139" s="250">
        <f t="shared" ca="1" si="27"/>
        <v>30.465753424657535</v>
      </c>
      <c r="AM139" s="78">
        <f t="shared" si="40"/>
        <v>6</v>
      </c>
      <c r="AN139" s="78" t="e">
        <f t="shared" si="42"/>
        <v>#N/A</v>
      </c>
      <c r="AT139" s="244">
        <v>32</v>
      </c>
    </row>
    <row r="140" spans="1:46" s="244" customFormat="1" ht="24" customHeight="1">
      <c r="A140" s="62" t="str">
        <f>IF(E140=1,SUMIF(E$10:E140,1),"")</f>
        <v/>
      </c>
      <c r="B140" s="62">
        <f t="shared" si="43"/>
        <v>2</v>
      </c>
      <c r="C140" s="157" t="str">
        <f t="shared" si="44"/>
        <v>Bùi Văn Tùng</v>
      </c>
      <c r="D140" s="157" t="s">
        <v>1192</v>
      </c>
      <c r="E140" s="62">
        <v>3</v>
      </c>
      <c r="F140" s="79">
        <v>42231</v>
      </c>
      <c r="G140" s="62">
        <v>1</v>
      </c>
      <c r="H140" s="83">
        <v>38215020527</v>
      </c>
      <c r="I140" s="83"/>
      <c r="J140" s="83"/>
      <c r="K140" s="83"/>
      <c r="L140" s="83"/>
      <c r="M140" s="83"/>
      <c r="N140" s="62" t="s">
        <v>1186</v>
      </c>
      <c r="O140" s="62">
        <v>6</v>
      </c>
      <c r="P140" s="62"/>
      <c r="Q140" s="62"/>
      <c r="R140" s="62"/>
      <c r="S140" s="161"/>
      <c r="T140" s="287"/>
      <c r="U140" s="86"/>
      <c r="V140" s="62"/>
      <c r="W140" s="62"/>
      <c r="X140" s="62">
        <v>4</v>
      </c>
      <c r="Y140" s="86"/>
      <c r="Z140" s="86"/>
      <c r="AA140" s="66"/>
      <c r="AB140" s="66"/>
      <c r="AC140" s="66"/>
      <c r="AD140" s="161"/>
      <c r="AE140" s="240"/>
      <c r="AF140" s="66"/>
      <c r="AG140" s="66" t="str">
        <f t="shared" si="36"/>
        <v>x</v>
      </c>
      <c r="AH140" s="86"/>
      <c r="AI140" s="86"/>
      <c r="AJ140" s="86"/>
      <c r="AK140" s="66"/>
      <c r="AL140" s="250">
        <f t="shared" ca="1" si="27"/>
        <v>10.33972602739726</v>
      </c>
      <c r="AM140" s="78" t="str">
        <f t="shared" si="40"/>
        <v/>
      </c>
      <c r="AN140" s="78" t="str">
        <f t="shared" si="42"/>
        <v/>
      </c>
      <c r="AT140" s="244">
        <v>33</v>
      </c>
    </row>
    <row r="141" spans="1:46" s="244" customFormat="1" ht="24" customHeight="1">
      <c r="A141" s="62" t="str">
        <f>IF(E141=1,SUMIF(E$10:E141,1),"")</f>
        <v/>
      </c>
      <c r="B141" s="62">
        <f t="shared" si="43"/>
        <v>3</v>
      </c>
      <c r="C141" s="157" t="str">
        <f t="shared" si="44"/>
        <v>Bùi Văn Tùng</v>
      </c>
      <c r="D141" s="157" t="s">
        <v>1193</v>
      </c>
      <c r="E141" s="62">
        <v>3</v>
      </c>
      <c r="F141" s="79">
        <v>42809</v>
      </c>
      <c r="G141" s="62">
        <v>1</v>
      </c>
      <c r="H141" s="83">
        <v>38217037668</v>
      </c>
      <c r="I141" s="83"/>
      <c r="J141" s="83"/>
      <c r="K141" s="83"/>
      <c r="L141" s="83"/>
      <c r="M141" s="83"/>
      <c r="N141" s="62" t="s">
        <v>1186</v>
      </c>
      <c r="O141" s="62">
        <v>6</v>
      </c>
      <c r="P141" s="62"/>
      <c r="Q141" s="62"/>
      <c r="R141" s="62"/>
      <c r="S141" s="161"/>
      <c r="T141" s="287"/>
      <c r="U141" s="86"/>
      <c r="V141" s="62"/>
      <c r="W141" s="62"/>
      <c r="X141" s="62">
        <v>4</v>
      </c>
      <c r="Y141" s="86"/>
      <c r="Z141" s="86"/>
      <c r="AA141" s="66"/>
      <c r="AB141" s="66"/>
      <c r="AC141" s="66"/>
      <c r="AD141" s="161"/>
      <c r="AE141" s="240"/>
      <c r="AF141" s="66"/>
      <c r="AG141" s="66" t="str">
        <f t="shared" si="36"/>
        <v>x</v>
      </c>
      <c r="AH141" s="86"/>
      <c r="AI141" s="86"/>
      <c r="AJ141" s="86"/>
      <c r="AK141" s="66"/>
      <c r="AL141" s="250">
        <f t="shared" ca="1" si="27"/>
        <v>8.7561643835616429</v>
      </c>
      <c r="AM141" s="78" t="str">
        <f t="shared" si="40"/>
        <v/>
      </c>
      <c r="AN141" s="78" t="str">
        <f t="shared" si="42"/>
        <v/>
      </c>
      <c r="AT141" s="244">
        <v>34</v>
      </c>
    </row>
    <row r="142" spans="1:46" s="244" customFormat="1" ht="24" customHeight="1">
      <c r="A142" s="62" t="str">
        <f>IF(E142=1,SUMIF(E$10:E142,1),"")</f>
        <v/>
      </c>
      <c r="B142" s="62">
        <f t="shared" si="43"/>
        <v>4</v>
      </c>
      <c r="C142" s="157" t="str">
        <f t="shared" si="44"/>
        <v>Bùi Văn Tùng</v>
      </c>
      <c r="D142" s="157" t="s">
        <v>1194</v>
      </c>
      <c r="E142" s="62">
        <v>2</v>
      </c>
      <c r="F142" s="79">
        <v>36574</v>
      </c>
      <c r="G142" s="62">
        <v>2</v>
      </c>
      <c r="H142" s="72" t="s">
        <v>1195</v>
      </c>
      <c r="I142" s="72"/>
      <c r="J142" s="72"/>
      <c r="K142" s="72"/>
      <c r="L142" s="72"/>
      <c r="M142" s="72"/>
      <c r="N142" s="67" t="s">
        <v>1186</v>
      </c>
      <c r="O142" s="62">
        <v>6</v>
      </c>
      <c r="P142" s="62"/>
      <c r="Q142" s="62"/>
      <c r="R142" s="62"/>
      <c r="S142" s="161"/>
      <c r="T142" s="287"/>
      <c r="U142" s="86"/>
      <c r="V142" s="62"/>
      <c r="W142" s="62"/>
      <c r="X142" s="62">
        <v>4</v>
      </c>
      <c r="Y142" s="86"/>
      <c r="Z142" s="86"/>
      <c r="AA142" s="66"/>
      <c r="AB142" s="66"/>
      <c r="AC142" s="66"/>
      <c r="AD142" s="161"/>
      <c r="AE142" s="240"/>
      <c r="AF142" s="66"/>
      <c r="AG142" s="66" t="str">
        <f t="shared" si="36"/>
        <v>x</v>
      </c>
      <c r="AH142" s="86"/>
      <c r="AI142" s="86"/>
      <c r="AJ142" s="86"/>
      <c r="AK142" s="66"/>
      <c r="AL142" s="250">
        <f t="shared" ca="1" si="27"/>
        <v>25.838356164383562</v>
      </c>
      <c r="AM142" s="78" t="str">
        <f t="shared" si="40"/>
        <v/>
      </c>
      <c r="AN142" s="78" t="str">
        <f t="shared" si="42"/>
        <v/>
      </c>
      <c r="AT142" s="244">
        <v>35</v>
      </c>
    </row>
    <row r="143" spans="1:46" s="244" customFormat="1" ht="24" customHeight="1">
      <c r="A143" s="62">
        <v>54</v>
      </c>
      <c r="B143" s="62">
        <f t="shared" si="43"/>
        <v>1</v>
      </c>
      <c r="C143" s="157" t="str">
        <f t="shared" si="44"/>
        <v>Bùi Văn Kháng</v>
      </c>
      <c r="D143" s="157" t="s">
        <v>1196</v>
      </c>
      <c r="E143" s="62">
        <v>1</v>
      </c>
      <c r="F143" s="79">
        <v>18561</v>
      </c>
      <c r="G143" s="62">
        <v>1</v>
      </c>
      <c r="H143" s="83">
        <v>38050010962</v>
      </c>
      <c r="I143" s="83"/>
      <c r="J143" s="83"/>
      <c r="K143" s="83"/>
      <c r="L143" s="83"/>
      <c r="M143" s="83"/>
      <c r="N143" s="67" t="s">
        <v>1186</v>
      </c>
      <c r="O143" s="62">
        <v>6</v>
      </c>
      <c r="P143" s="62"/>
      <c r="Q143" s="62"/>
      <c r="R143" s="62"/>
      <c r="S143" s="161">
        <v>75</v>
      </c>
      <c r="T143" s="287">
        <v>40</v>
      </c>
      <c r="U143" s="86">
        <v>1</v>
      </c>
      <c r="V143" s="62">
        <v>2</v>
      </c>
      <c r="W143" s="62"/>
      <c r="X143" s="62">
        <v>4</v>
      </c>
      <c r="Y143" s="86"/>
      <c r="Z143" s="86"/>
      <c r="AA143" s="66"/>
      <c r="AB143" s="66"/>
      <c r="AC143" s="66"/>
      <c r="AD143" s="161">
        <v>10</v>
      </c>
      <c r="AE143" s="240"/>
      <c r="AF143" s="66"/>
      <c r="AG143" s="66" t="str">
        <f t="shared" si="36"/>
        <v>x</v>
      </c>
      <c r="AH143" s="86"/>
      <c r="AI143" s="86"/>
      <c r="AJ143" s="86">
        <v>5</v>
      </c>
      <c r="AK143" s="66"/>
      <c r="AL143" s="250">
        <f t="shared" ca="1" si="27"/>
        <v>75.189041095890417</v>
      </c>
      <c r="AM143" s="78">
        <f t="shared" si="40"/>
        <v>6</v>
      </c>
      <c r="AN143" s="78" t="e">
        <f t="shared" si="42"/>
        <v>#N/A</v>
      </c>
      <c r="AT143" s="244">
        <v>36</v>
      </c>
    </row>
    <row r="144" spans="1:46" s="244" customFormat="1" ht="24" customHeight="1">
      <c r="A144" s="62" t="str">
        <f>IF(E144=1,SUMIF(E$10:E144,1),"")</f>
        <v/>
      </c>
      <c r="B144" s="62">
        <f t="shared" si="43"/>
        <v>2</v>
      </c>
      <c r="C144" s="157" t="str">
        <f t="shared" si="44"/>
        <v>Bùi Văn Kháng</v>
      </c>
      <c r="D144" s="157" t="s">
        <v>1197</v>
      </c>
      <c r="E144" s="62">
        <v>2</v>
      </c>
      <c r="F144" s="79">
        <v>18033</v>
      </c>
      <c r="G144" s="62">
        <v>2</v>
      </c>
      <c r="H144" s="72" t="s">
        <v>1198</v>
      </c>
      <c r="I144" s="72"/>
      <c r="J144" s="72"/>
      <c r="K144" s="72"/>
      <c r="L144" s="72"/>
      <c r="M144" s="72"/>
      <c r="N144" s="62" t="s">
        <v>1186</v>
      </c>
      <c r="O144" s="62">
        <v>6</v>
      </c>
      <c r="P144" s="62"/>
      <c r="Q144" s="62"/>
      <c r="R144" s="62"/>
      <c r="S144" s="161"/>
      <c r="T144" s="287"/>
      <c r="U144" s="86"/>
      <c r="V144" s="62"/>
      <c r="W144" s="62"/>
      <c r="X144" s="62"/>
      <c r="Y144" s="86"/>
      <c r="Z144" s="86"/>
      <c r="AA144" s="66"/>
      <c r="AB144" s="66"/>
      <c r="AC144" s="66"/>
      <c r="AD144" s="161"/>
      <c r="AE144" s="240"/>
      <c r="AF144" s="66"/>
      <c r="AG144" s="66" t="str">
        <f t="shared" si="36"/>
        <v>x</v>
      </c>
      <c r="AH144" s="86"/>
      <c r="AI144" s="86"/>
      <c r="AJ144" s="86"/>
      <c r="AK144" s="66"/>
      <c r="AL144" s="250">
        <f t="shared" ca="1" si="27"/>
        <v>76.635616438356166</v>
      </c>
      <c r="AM144" s="78" t="str">
        <f t="shared" si="40"/>
        <v/>
      </c>
      <c r="AN144" s="78" t="str">
        <f t="shared" si="42"/>
        <v/>
      </c>
      <c r="AT144" s="244">
        <v>37</v>
      </c>
    </row>
    <row r="145" spans="1:46" s="244" customFormat="1" ht="24" customHeight="1">
      <c r="A145" s="62" t="str">
        <f>IF(E145=1,SUMIF(E$10:E145,1),"")</f>
        <v/>
      </c>
      <c r="B145" s="62">
        <f t="shared" si="43"/>
        <v>3</v>
      </c>
      <c r="C145" s="157" t="str">
        <f t="shared" si="44"/>
        <v>Bùi Văn Kháng</v>
      </c>
      <c r="D145" s="157" t="s">
        <v>1199</v>
      </c>
      <c r="E145" s="62">
        <v>3</v>
      </c>
      <c r="F145" s="79">
        <v>34440</v>
      </c>
      <c r="G145" s="62">
        <v>1</v>
      </c>
      <c r="H145" s="83">
        <v>38094019612</v>
      </c>
      <c r="I145" s="83"/>
      <c r="J145" s="83"/>
      <c r="K145" s="83"/>
      <c r="L145" s="83"/>
      <c r="M145" s="83"/>
      <c r="N145" s="67" t="s">
        <v>1186</v>
      </c>
      <c r="O145" s="62">
        <v>6</v>
      </c>
      <c r="P145" s="62"/>
      <c r="Q145" s="62"/>
      <c r="R145" s="62"/>
      <c r="S145" s="161"/>
      <c r="T145" s="287"/>
      <c r="U145" s="86"/>
      <c r="V145" s="62"/>
      <c r="W145" s="62"/>
      <c r="X145" s="62"/>
      <c r="Y145" s="86"/>
      <c r="Z145" s="86"/>
      <c r="AA145" s="66"/>
      <c r="AB145" s="66"/>
      <c r="AC145" s="66"/>
      <c r="AD145" s="161"/>
      <c r="AE145" s="240"/>
      <c r="AF145" s="66"/>
      <c r="AG145" s="66" t="str">
        <f t="shared" si="36"/>
        <v>x</v>
      </c>
      <c r="AH145" s="86"/>
      <c r="AI145" s="86"/>
      <c r="AJ145" s="86"/>
      <c r="AK145" s="66"/>
      <c r="AL145" s="250">
        <f t="shared" ca="1" si="27"/>
        <v>31.684931506849313</v>
      </c>
      <c r="AM145" s="78" t="str">
        <f t="shared" si="40"/>
        <v/>
      </c>
      <c r="AN145" s="78" t="str">
        <f t="shared" si="42"/>
        <v/>
      </c>
      <c r="AT145" s="244">
        <v>38</v>
      </c>
    </row>
    <row r="146" spans="1:46" s="244" customFormat="1" ht="24" customHeight="1">
      <c r="A146" s="62">
        <v>55</v>
      </c>
      <c r="B146" s="62">
        <f t="shared" si="43"/>
        <v>1</v>
      </c>
      <c r="C146" s="157" t="str">
        <f t="shared" si="44"/>
        <v>Nguyễn Văn Bộ</v>
      </c>
      <c r="D146" s="157" t="s">
        <v>1200</v>
      </c>
      <c r="E146" s="62">
        <v>1</v>
      </c>
      <c r="F146" s="79" t="s">
        <v>1201</v>
      </c>
      <c r="G146" s="62">
        <v>1</v>
      </c>
      <c r="H146" s="72" t="s">
        <v>1202</v>
      </c>
      <c r="I146" s="72"/>
      <c r="J146" s="72"/>
      <c r="K146" s="72"/>
      <c r="L146" s="72"/>
      <c r="M146" s="72"/>
      <c r="N146" s="62" t="s">
        <v>1186</v>
      </c>
      <c r="O146" s="62">
        <v>6</v>
      </c>
      <c r="P146" s="62"/>
      <c r="Q146" s="62"/>
      <c r="R146" s="62"/>
      <c r="S146" s="161">
        <v>85</v>
      </c>
      <c r="T146" s="287">
        <v>30</v>
      </c>
      <c r="U146" s="86">
        <v>1</v>
      </c>
      <c r="V146" s="62">
        <v>2</v>
      </c>
      <c r="W146" s="62"/>
      <c r="X146" s="62"/>
      <c r="Y146" s="86"/>
      <c r="Z146" s="86"/>
      <c r="AA146" s="66"/>
      <c r="AB146" s="66">
        <v>8</v>
      </c>
      <c r="AC146" s="66"/>
      <c r="AD146" s="161"/>
      <c r="AE146" s="240"/>
      <c r="AF146" s="66"/>
      <c r="AG146" s="66" t="str">
        <f t="shared" si="36"/>
        <v>x</v>
      </c>
      <c r="AH146" s="86"/>
      <c r="AI146" s="86"/>
      <c r="AJ146" s="86">
        <v>3</v>
      </c>
      <c r="AK146" s="66"/>
      <c r="AL146" s="250">
        <f t="shared" ca="1" si="27"/>
        <v>34.923287671232877</v>
      </c>
      <c r="AM146" s="78">
        <f t="shared" si="40"/>
        <v>6</v>
      </c>
      <c r="AN146" s="78" t="e">
        <f t="shared" si="42"/>
        <v>#N/A</v>
      </c>
      <c r="AT146" s="244">
        <v>39</v>
      </c>
    </row>
    <row r="147" spans="1:46" s="244" customFormat="1" ht="24" customHeight="1">
      <c r="A147" s="62" t="str">
        <f>IF(E147=1,SUMIF(E$10:E147,1),"")</f>
        <v/>
      </c>
      <c r="B147" s="62">
        <f t="shared" si="43"/>
        <v>2</v>
      </c>
      <c r="C147" s="157" t="str">
        <f t="shared" si="44"/>
        <v>Nguyễn Văn Bộ</v>
      </c>
      <c r="D147" s="157" t="s">
        <v>1203</v>
      </c>
      <c r="E147" s="62">
        <v>2</v>
      </c>
      <c r="F147" s="79" t="s">
        <v>1204</v>
      </c>
      <c r="G147" s="62">
        <v>2</v>
      </c>
      <c r="H147" s="72" t="s">
        <v>1205</v>
      </c>
      <c r="I147" s="72"/>
      <c r="J147" s="72"/>
      <c r="K147" s="72"/>
      <c r="L147" s="72"/>
      <c r="M147" s="72"/>
      <c r="N147" s="67" t="s">
        <v>1186</v>
      </c>
      <c r="O147" s="62">
        <v>6</v>
      </c>
      <c r="P147" s="62"/>
      <c r="Q147" s="62"/>
      <c r="R147" s="62"/>
      <c r="S147" s="161"/>
      <c r="T147" s="287"/>
      <c r="U147" s="86"/>
      <c r="V147" s="62"/>
      <c r="W147" s="62"/>
      <c r="X147" s="62">
        <v>4</v>
      </c>
      <c r="Y147" s="86"/>
      <c r="Z147" s="86"/>
      <c r="AA147" s="66"/>
      <c r="AB147" s="66"/>
      <c r="AC147" s="66"/>
      <c r="AD147" s="161"/>
      <c r="AE147" s="240"/>
      <c r="AF147" s="66"/>
      <c r="AG147" s="66" t="str">
        <f t="shared" si="36"/>
        <v>x</v>
      </c>
      <c r="AH147" s="86"/>
      <c r="AI147" s="86"/>
      <c r="AJ147" s="86"/>
      <c r="AK147" s="66"/>
      <c r="AL147" s="250">
        <f t="shared" ca="1" si="27"/>
        <v>33.605479452054794</v>
      </c>
      <c r="AM147" s="78" t="str">
        <f t="shared" si="40"/>
        <v/>
      </c>
      <c r="AN147" s="78" t="str">
        <f t="shared" si="42"/>
        <v/>
      </c>
      <c r="AT147" s="244">
        <v>40</v>
      </c>
    </row>
    <row r="148" spans="1:46" s="244" customFormat="1" ht="24" customHeight="1">
      <c r="A148" s="62" t="str">
        <f>IF(E148=1,SUMIF(E$10:E148,1),"")</f>
        <v/>
      </c>
      <c r="B148" s="62">
        <f t="shared" si="43"/>
        <v>3</v>
      </c>
      <c r="C148" s="157" t="str">
        <f t="shared" si="44"/>
        <v>Nguyễn Văn Bộ</v>
      </c>
      <c r="D148" s="157" t="s">
        <v>1206</v>
      </c>
      <c r="E148" s="62">
        <v>3</v>
      </c>
      <c r="F148" s="79">
        <v>40432</v>
      </c>
      <c r="G148" s="62">
        <v>1</v>
      </c>
      <c r="H148" s="72" t="s">
        <v>1207</v>
      </c>
      <c r="I148" s="72"/>
      <c r="J148" s="72"/>
      <c r="K148" s="72"/>
      <c r="L148" s="72"/>
      <c r="M148" s="72"/>
      <c r="N148" s="67" t="s">
        <v>1186</v>
      </c>
      <c r="O148" s="62">
        <v>6</v>
      </c>
      <c r="P148" s="62"/>
      <c r="Q148" s="62"/>
      <c r="R148" s="62"/>
      <c r="S148" s="161"/>
      <c r="T148" s="287"/>
      <c r="U148" s="86"/>
      <c r="V148" s="62"/>
      <c r="W148" s="62"/>
      <c r="X148" s="62">
        <v>4</v>
      </c>
      <c r="Y148" s="86"/>
      <c r="Z148" s="86"/>
      <c r="AA148" s="66"/>
      <c r="AB148" s="66"/>
      <c r="AC148" s="66"/>
      <c r="AD148" s="161"/>
      <c r="AE148" s="240"/>
      <c r="AF148" s="66"/>
      <c r="AG148" s="66" t="str">
        <f t="shared" si="36"/>
        <v>x</v>
      </c>
      <c r="AH148" s="86"/>
      <c r="AI148" s="86"/>
      <c r="AJ148" s="86"/>
      <c r="AK148" s="66"/>
      <c r="AL148" s="250">
        <f t="shared" ca="1" si="27"/>
        <v>15.268493150684931</v>
      </c>
      <c r="AM148" s="78" t="str">
        <f t="shared" si="40"/>
        <v/>
      </c>
      <c r="AN148" s="78" t="str">
        <f t="shared" si="42"/>
        <v/>
      </c>
      <c r="AT148" s="244">
        <v>41</v>
      </c>
    </row>
    <row r="149" spans="1:46" s="244" customFormat="1" ht="24" customHeight="1">
      <c r="A149" s="62" t="str">
        <f>IF(E149=1,SUMIF(E$10:E149,1),"")</f>
        <v/>
      </c>
      <c r="B149" s="62">
        <f t="shared" si="43"/>
        <v>4</v>
      </c>
      <c r="C149" s="157" t="str">
        <f t="shared" si="44"/>
        <v>Nguyễn Văn Bộ</v>
      </c>
      <c r="D149" s="157" t="s">
        <v>1208</v>
      </c>
      <c r="E149" s="62">
        <v>3</v>
      </c>
      <c r="F149" s="79">
        <v>41006</v>
      </c>
      <c r="G149" s="62">
        <v>1</v>
      </c>
      <c r="H149" s="72" t="s">
        <v>1209</v>
      </c>
      <c r="I149" s="72"/>
      <c r="J149" s="72"/>
      <c r="K149" s="72"/>
      <c r="L149" s="72"/>
      <c r="M149" s="72"/>
      <c r="N149" s="62" t="s">
        <v>1186</v>
      </c>
      <c r="O149" s="62">
        <v>6</v>
      </c>
      <c r="P149" s="62"/>
      <c r="Q149" s="62"/>
      <c r="R149" s="62"/>
      <c r="S149" s="161"/>
      <c r="T149" s="287"/>
      <c r="U149" s="86"/>
      <c r="V149" s="62"/>
      <c r="W149" s="62"/>
      <c r="X149" s="62">
        <v>4</v>
      </c>
      <c r="Y149" s="86"/>
      <c r="Z149" s="86"/>
      <c r="AA149" s="66"/>
      <c r="AB149" s="66"/>
      <c r="AC149" s="66"/>
      <c r="AD149" s="161"/>
      <c r="AE149" s="240"/>
      <c r="AF149" s="66"/>
      <c r="AG149" s="66" t="str">
        <f t="shared" si="36"/>
        <v>x</v>
      </c>
      <c r="AH149" s="86"/>
      <c r="AI149" s="86"/>
      <c r="AJ149" s="86"/>
      <c r="AK149" s="66"/>
      <c r="AL149" s="250">
        <f t="shared" ca="1" si="27"/>
        <v>13.695890410958905</v>
      </c>
      <c r="AM149" s="78" t="str">
        <f t="shared" si="40"/>
        <v/>
      </c>
      <c r="AN149" s="78" t="str">
        <f t="shared" si="42"/>
        <v/>
      </c>
      <c r="AT149" s="244">
        <v>42</v>
      </c>
    </row>
    <row r="150" spans="1:46" s="244" customFormat="1" ht="24" customHeight="1">
      <c r="A150" s="295" t="str">
        <f>IF(E150=1,SUMIF(E$10:E150,1),"")</f>
        <v/>
      </c>
      <c r="B150" s="295">
        <f t="shared" si="43"/>
        <v>5</v>
      </c>
      <c r="C150" s="157" t="str">
        <f t="shared" si="44"/>
        <v>Nguyễn Văn Bộ</v>
      </c>
      <c r="D150" s="157" t="s">
        <v>1210</v>
      </c>
      <c r="E150" s="62">
        <v>4</v>
      </c>
      <c r="F150" s="79">
        <v>19734</v>
      </c>
      <c r="G150" s="62">
        <v>2</v>
      </c>
      <c r="H150" s="83">
        <v>38154005417</v>
      </c>
      <c r="I150" s="83"/>
      <c r="J150" s="83"/>
      <c r="K150" s="83"/>
      <c r="L150" s="83"/>
      <c r="M150" s="83"/>
      <c r="N150" s="67" t="s">
        <v>1186</v>
      </c>
      <c r="O150" s="62">
        <v>6</v>
      </c>
      <c r="P150" s="62"/>
      <c r="Q150" s="62"/>
      <c r="R150" s="62"/>
      <c r="S150" s="161"/>
      <c r="T150" s="287"/>
      <c r="U150" s="86"/>
      <c r="V150" s="62"/>
      <c r="W150" s="62"/>
      <c r="X150" s="62">
        <v>4</v>
      </c>
      <c r="Y150" s="86"/>
      <c r="Z150" s="86"/>
      <c r="AA150" s="66"/>
      <c r="AB150" s="66"/>
      <c r="AC150" s="66"/>
      <c r="AD150" s="161"/>
      <c r="AE150" s="240"/>
      <c r="AF150" s="66"/>
      <c r="AG150" s="66" t="str">
        <f t="shared" si="36"/>
        <v>x</v>
      </c>
      <c r="AH150" s="86"/>
      <c r="AI150" s="86"/>
      <c r="AJ150" s="86"/>
      <c r="AK150" s="66"/>
      <c r="AL150" s="76">
        <f t="shared" ca="1" si="27"/>
        <v>71.975342465753428</v>
      </c>
      <c r="AM150" s="78" t="str">
        <f t="shared" si="40"/>
        <v/>
      </c>
      <c r="AN150" s="78" t="str">
        <f t="shared" si="42"/>
        <v/>
      </c>
      <c r="AT150" s="244">
        <v>43</v>
      </c>
    </row>
    <row r="151" spans="1:46" s="244" customFormat="1" ht="24" customHeight="1">
      <c r="A151" s="295" t="str">
        <f>IF(E151=1,SUMIF(E$10:E151,1),"")</f>
        <v/>
      </c>
      <c r="B151" s="295">
        <f t="shared" si="43"/>
        <v>6</v>
      </c>
      <c r="C151" s="157" t="str">
        <f t="shared" si="44"/>
        <v>Nguyễn Văn Bộ</v>
      </c>
      <c r="D151" s="157" t="s">
        <v>1211</v>
      </c>
      <c r="E151" s="62">
        <v>3</v>
      </c>
      <c r="F151" s="79">
        <v>41905</v>
      </c>
      <c r="G151" s="62">
        <v>2</v>
      </c>
      <c r="H151" s="72" t="s">
        <v>1212</v>
      </c>
      <c r="I151" s="72"/>
      <c r="J151" s="72"/>
      <c r="K151" s="72"/>
      <c r="L151" s="72"/>
      <c r="M151" s="72"/>
      <c r="N151" s="67" t="s">
        <v>1186</v>
      </c>
      <c r="O151" s="62">
        <v>6</v>
      </c>
      <c r="P151" s="62"/>
      <c r="Q151" s="62"/>
      <c r="R151" s="62"/>
      <c r="S151" s="161"/>
      <c r="T151" s="287"/>
      <c r="U151" s="86"/>
      <c r="V151" s="62"/>
      <c r="W151" s="62"/>
      <c r="X151" s="62">
        <v>4</v>
      </c>
      <c r="Y151" s="86"/>
      <c r="Z151" s="86"/>
      <c r="AA151" s="66"/>
      <c r="AB151" s="66"/>
      <c r="AC151" s="66"/>
      <c r="AD151" s="161"/>
      <c r="AE151" s="240"/>
      <c r="AF151" s="66"/>
      <c r="AG151" s="66" t="str">
        <f t="shared" si="36"/>
        <v>x</v>
      </c>
      <c r="AH151" s="86"/>
      <c r="AI151" s="86"/>
      <c r="AJ151" s="86"/>
      <c r="AK151" s="66"/>
      <c r="AL151" s="76">
        <f t="shared" ca="1" si="27"/>
        <v>11.232876712328768</v>
      </c>
      <c r="AM151" s="78" t="str">
        <f t="shared" si="40"/>
        <v/>
      </c>
      <c r="AN151" s="78" t="str">
        <f t="shared" si="42"/>
        <v/>
      </c>
      <c r="AT151" s="244">
        <v>44</v>
      </c>
    </row>
    <row r="152" spans="1:46" s="244" customFormat="1" ht="24" customHeight="1">
      <c r="A152" s="295" t="str">
        <f>IF(E152=1,SUMIF(E$10:E152,1),"")</f>
        <v/>
      </c>
      <c r="B152" s="295">
        <f t="shared" si="43"/>
        <v>7</v>
      </c>
      <c r="C152" s="157" t="str">
        <f t="shared" si="44"/>
        <v>Nguyễn Văn Bộ</v>
      </c>
      <c r="D152" s="157" t="s">
        <v>1213</v>
      </c>
      <c r="E152" s="62">
        <v>3</v>
      </c>
      <c r="F152" s="79">
        <v>42768</v>
      </c>
      <c r="G152" s="62">
        <v>2</v>
      </c>
      <c r="H152" s="72" t="s">
        <v>1214</v>
      </c>
      <c r="I152" s="72"/>
      <c r="J152" s="72"/>
      <c r="K152" s="72"/>
      <c r="L152" s="72"/>
      <c r="M152" s="72"/>
      <c r="N152" s="62" t="s">
        <v>1186</v>
      </c>
      <c r="O152" s="62">
        <v>6</v>
      </c>
      <c r="P152" s="62"/>
      <c r="Q152" s="62"/>
      <c r="R152" s="62"/>
      <c r="S152" s="161"/>
      <c r="T152" s="287"/>
      <c r="U152" s="86"/>
      <c r="V152" s="62"/>
      <c r="W152" s="62"/>
      <c r="X152" s="62">
        <v>4</v>
      </c>
      <c r="Y152" s="86"/>
      <c r="Z152" s="86"/>
      <c r="AA152" s="66"/>
      <c r="AB152" s="66"/>
      <c r="AC152" s="66"/>
      <c r="AD152" s="161"/>
      <c r="AE152" s="240"/>
      <c r="AF152" s="66"/>
      <c r="AG152" s="66" t="str">
        <f t="shared" si="36"/>
        <v>x</v>
      </c>
      <c r="AH152" s="86"/>
      <c r="AI152" s="86"/>
      <c r="AJ152" s="86"/>
      <c r="AK152" s="66"/>
      <c r="AL152" s="76">
        <f t="shared" ca="1" si="27"/>
        <v>8.868493150684932</v>
      </c>
      <c r="AM152" s="78" t="str">
        <f t="shared" si="40"/>
        <v/>
      </c>
      <c r="AN152" s="78" t="str">
        <f t="shared" si="42"/>
        <v/>
      </c>
      <c r="AQ152" s="244" t="s">
        <v>24</v>
      </c>
      <c r="AT152" s="244">
        <v>45</v>
      </c>
    </row>
    <row r="153" spans="1:46" s="244" customFormat="1" ht="24" customHeight="1">
      <c r="A153" s="295">
        <v>56</v>
      </c>
      <c r="B153" s="295">
        <f t="shared" si="43"/>
        <v>1</v>
      </c>
      <c r="C153" s="157" t="str">
        <f t="shared" si="44"/>
        <v>Bùi Thị Lý</v>
      </c>
      <c r="D153" s="157" t="s">
        <v>1215</v>
      </c>
      <c r="E153" s="62">
        <v>1</v>
      </c>
      <c r="F153" s="79" t="s">
        <v>1216</v>
      </c>
      <c r="G153" s="62">
        <v>2</v>
      </c>
      <c r="H153" s="83">
        <v>38156012264</v>
      </c>
      <c r="I153" s="83"/>
      <c r="J153" s="83"/>
      <c r="K153" s="83"/>
      <c r="L153" s="83"/>
      <c r="M153" s="83"/>
      <c r="N153" s="62" t="s">
        <v>1186</v>
      </c>
      <c r="O153" s="62">
        <v>6</v>
      </c>
      <c r="P153" s="62"/>
      <c r="Q153" s="62"/>
      <c r="R153" s="62"/>
      <c r="S153" s="161">
        <v>105</v>
      </c>
      <c r="T153" s="287">
        <v>30</v>
      </c>
      <c r="U153" s="86">
        <v>1</v>
      </c>
      <c r="V153" s="62">
        <v>2</v>
      </c>
      <c r="W153" s="62"/>
      <c r="X153" s="62">
        <v>4</v>
      </c>
      <c r="Y153" s="86"/>
      <c r="Z153" s="86"/>
      <c r="AA153" s="66"/>
      <c r="AB153" s="66"/>
      <c r="AC153" s="66"/>
      <c r="AD153" s="161"/>
      <c r="AE153" s="240"/>
      <c r="AF153" s="66"/>
      <c r="AG153" s="66" t="str">
        <f t="shared" si="36"/>
        <v>x</v>
      </c>
      <c r="AH153" s="86"/>
      <c r="AI153" s="86"/>
      <c r="AJ153" s="86">
        <v>1</v>
      </c>
      <c r="AK153" s="66"/>
      <c r="AL153" s="76">
        <f t="shared" ca="1" si="27"/>
        <v>69.183561643835617</v>
      </c>
      <c r="AM153" s="78">
        <f t="shared" si="40"/>
        <v>6</v>
      </c>
      <c r="AN153" s="78" t="e">
        <f t="shared" si="42"/>
        <v>#N/A</v>
      </c>
      <c r="AT153" s="244">
        <v>46</v>
      </c>
    </row>
    <row r="154" spans="1:46" s="244" customFormat="1" ht="24" customHeight="1">
      <c r="A154" s="295" t="str">
        <f>IF(E154=1,SUMIF(E$10:E154,1),"")</f>
        <v/>
      </c>
      <c r="B154" s="295">
        <f t="shared" si="43"/>
        <v>2</v>
      </c>
      <c r="C154" s="157" t="str">
        <f t="shared" si="44"/>
        <v>Bùi Thị Lý</v>
      </c>
      <c r="D154" s="157" t="s">
        <v>154</v>
      </c>
      <c r="E154" s="62">
        <v>3</v>
      </c>
      <c r="F154" s="79">
        <v>31533</v>
      </c>
      <c r="G154" s="62">
        <v>2</v>
      </c>
      <c r="H154" s="83">
        <v>38186042209</v>
      </c>
      <c r="I154" s="83"/>
      <c r="J154" s="83"/>
      <c r="K154" s="83"/>
      <c r="L154" s="83"/>
      <c r="M154" s="83"/>
      <c r="N154" s="62" t="s">
        <v>1186</v>
      </c>
      <c r="O154" s="62">
        <v>6</v>
      </c>
      <c r="P154" s="62"/>
      <c r="Q154" s="62"/>
      <c r="R154" s="62"/>
      <c r="S154" s="161"/>
      <c r="T154" s="287"/>
      <c r="U154" s="86"/>
      <c r="V154" s="62"/>
      <c r="W154" s="62"/>
      <c r="X154" s="62"/>
      <c r="Y154" s="86"/>
      <c r="Z154" s="86"/>
      <c r="AA154" s="66"/>
      <c r="AB154" s="66"/>
      <c r="AC154" s="66"/>
      <c r="AD154" s="161"/>
      <c r="AE154" s="240"/>
      <c r="AF154" s="66"/>
      <c r="AG154" s="66" t="str">
        <f t="shared" si="36"/>
        <v>x</v>
      </c>
      <c r="AH154" s="86"/>
      <c r="AI154" s="86"/>
      <c r="AJ154" s="86"/>
      <c r="AK154" s="66"/>
      <c r="AL154" s="76">
        <f t="shared" ca="1" si="27"/>
        <v>39.649315068493152</v>
      </c>
      <c r="AM154" s="78" t="str">
        <f t="shared" si="40"/>
        <v/>
      </c>
      <c r="AN154" s="78" t="str">
        <f t="shared" si="42"/>
        <v/>
      </c>
      <c r="AT154" s="244">
        <v>47</v>
      </c>
    </row>
    <row r="155" spans="1:46" s="244" customFormat="1" ht="24" customHeight="1">
      <c r="A155" s="295" t="str">
        <f>IF(E155=1,SUMIF(E$10:E155,1),"")</f>
        <v/>
      </c>
      <c r="B155" s="295">
        <f t="shared" si="43"/>
        <v>3</v>
      </c>
      <c r="C155" s="157" t="str">
        <f t="shared" si="44"/>
        <v>Bùi Thị Lý</v>
      </c>
      <c r="D155" s="157" t="s">
        <v>1217</v>
      </c>
      <c r="E155" s="62">
        <v>5</v>
      </c>
      <c r="F155" s="79" t="s">
        <v>1218</v>
      </c>
      <c r="G155" s="62">
        <v>2</v>
      </c>
      <c r="H155" s="83">
        <v>38321019768</v>
      </c>
      <c r="I155" s="83"/>
      <c r="J155" s="83"/>
      <c r="K155" s="83"/>
      <c r="L155" s="83"/>
      <c r="M155" s="83"/>
      <c r="N155" s="62" t="s">
        <v>1186</v>
      </c>
      <c r="O155" s="62">
        <v>6</v>
      </c>
      <c r="P155" s="62"/>
      <c r="Q155" s="62"/>
      <c r="R155" s="62"/>
      <c r="S155" s="161"/>
      <c r="T155" s="287"/>
      <c r="U155" s="86"/>
      <c r="V155" s="62"/>
      <c r="W155" s="62"/>
      <c r="X155" s="62"/>
      <c r="Y155" s="86"/>
      <c r="Z155" s="86"/>
      <c r="AA155" s="66"/>
      <c r="AB155" s="66"/>
      <c r="AC155" s="66"/>
      <c r="AD155" s="161"/>
      <c r="AE155" s="240"/>
      <c r="AF155" s="66"/>
      <c r="AG155" s="66" t="str">
        <f t="shared" si="36"/>
        <v>x</v>
      </c>
      <c r="AH155" s="86"/>
      <c r="AI155" s="86"/>
      <c r="AJ155" s="86"/>
      <c r="AK155" s="66"/>
      <c r="AL155" s="76">
        <f t="shared" ca="1" si="27"/>
        <v>4.6684931506849319</v>
      </c>
      <c r="AM155" s="78" t="str">
        <f t="shared" si="40"/>
        <v/>
      </c>
      <c r="AN155" s="78" t="str">
        <f t="shared" si="42"/>
        <v/>
      </c>
      <c r="AT155" s="244">
        <v>48</v>
      </c>
    </row>
    <row r="156" spans="1:46" s="244" customFormat="1" ht="24" customHeight="1">
      <c r="A156" s="295">
        <v>57</v>
      </c>
      <c r="B156" s="295">
        <f t="shared" si="43"/>
        <v>1</v>
      </c>
      <c r="C156" s="157" t="str">
        <f>IF(E156=1,D156,'[6]DS TN'!#REF!)</f>
        <v>Bùi Thị Nhung</v>
      </c>
      <c r="D156" s="296" t="s">
        <v>1219</v>
      </c>
      <c r="E156" s="67">
        <v>1</v>
      </c>
      <c r="F156" s="69" t="s">
        <v>1220</v>
      </c>
      <c r="G156" s="62">
        <v>2</v>
      </c>
      <c r="H156" s="73">
        <v>38159013671</v>
      </c>
      <c r="I156" s="73"/>
      <c r="J156" s="73"/>
      <c r="K156" s="73"/>
      <c r="L156" s="73"/>
      <c r="M156" s="73"/>
      <c r="N156" s="67" t="s">
        <v>1186</v>
      </c>
      <c r="O156" s="82">
        <v>6</v>
      </c>
      <c r="P156" s="82"/>
      <c r="Q156" s="82"/>
      <c r="R156" s="82"/>
      <c r="S156" s="159">
        <v>110</v>
      </c>
      <c r="T156" s="287">
        <v>30</v>
      </c>
      <c r="U156" s="175"/>
      <c r="V156" s="82">
        <v>2</v>
      </c>
      <c r="W156" s="82"/>
      <c r="X156" s="82">
        <v>4</v>
      </c>
      <c r="Y156" s="175"/>
      <c r="Z156" s="175"/>
      <c r="AA156" s="66"/>
      <c r="AB156" s="66"/>
      <c r="AC156" s="66"/>
      <c r="AD156" s="161">
        <v>10</v>
      </c>
      <c r="AE156" s="240"/>
      <c r="AF156" s="66"/>
      <c r="AG156" s="66" t="str">
        <f t="shared" si="36"/>
        <v>x</v>
      </c>
      <c r="AH156" s="175" t="s">
        <v>106</v>
      </c>
      <c r="AI156" s="175"/>
      <c r="AJ156" s="175">
        <v>1</v>
      </c>
      <c r="AK156" s="82"/>
      <c r="AL156" s="76">
        <f t="shared" ref="AL156:AL172" ca="1" si="45">IF(F156="","",(TODAY()-F156)/365)</f>
        <v>66.936986301369856</v>
      </c>
      <c r="AM156" s="78">
        <f>IF(AND(E156=1,AG156=""),1,IF(AND(E156=1,O156=1,AG156="x"),#REF!,IF(AND(E156=1,O156&lt;&gt;1),O156,IF(OR(E156&gt;1,E156=0),""))))</f>
        <v>6</v>
      </c>
      <c r="AN156" s="78" t="e">
        <f t="shared" si="42"/>
        <v>#N/A</v>
      </c>
      <c r="AT156" s="244">
        <v>49</v>
      </c>
    </row>
    <row r="157" spans="1:46" s="77" customFormat="1" ht="24" customHeight="1">
      <c r="A157" s="295">
        <v>58</v>
      </c>
      <c r="B157" s="295">
        <f>IF(E157=1,1,IF(E157&gt;1,#REF!+1,""))</f>
        <v>1</v>
      </c>
      <c r="C157" s="157" t="str">
        <f>IF(E157=1,D157,'[7]DS TN'!#REF!)</f>
        <v>Lê Thị Đào</v>
      </c>
      <c r="D157" s="157" t="s">
        <v>1221</v>
      </c>
      <c r="E157" s="62">
        <v>1</v>
      </c>
      <c r="F157" s="79">
        <v>19115</v>
      </c>
      <c r="G157" s="62">
        <v>2</v>
      </c>
      <c r="H157" s="72" t="s">
        <v>1222</v>
      </c>
      <c r="I157" s="72"/>
      <c r="J157" s="72"/>
      <c r="K157" s="72"/>
      <c r="L157" s="72"/>
      <c r="M157" s="72"/>
      <c r="N157" s="66" t="s">
        <v>1223</v>
      </c>
      <c r="O157" s="62">
        <v>6</v>
      </c>
      <c r="P157" s="62"/>
      <c r="Q157" s="62"/>
      <c r="R157" s="62"/>
      <c r="S157" s="66">
        <v>65</v>
      </c>
      <c r="T157" s="297">
        <v>30</v>
      </c>
      <c r="U157" s="86"/>
      <c r="V157" s="62">
        <v>2</v>
      </c>
      <c r="W157" s="62"/>
      <c r="X157" s="62">
        <v>4</v>
      </c>
      <c r="Y157" s="86"/>
      <c r="Z157" s="86"/>
      <c r="AA157" s="66">
        <v>7</v>
      </c>
      <c r="AB157" s="66"/>
      <c r="AC157" s="66"/>
      <c r="AD157" s="86">
        <v>10</v>
      </c>
      <c r="AE157" s="240"/>
      <c r="AF157" s="66"/>
      <c r="AG157" s="66" t="str">
        <f t="shared" si="36"/>
        <v>x</v>
      </c>
      <c r="AH157" s="86"/>
      <c r="AI157" s="86"/>
      <c r="AJ157" s="86">
        <v>5</v>
      </c>
      <c r="AK157" s="66"/>
      <c r="AL157" s="76">
        <f t="shared" ca="1" si="45"/>
        <v>73.671232876712324</v>
      </c>
      <c r="AM157" s="75">
        <f t="shared" ref="AM157:AM171" si="46">IF(AND(E157=1,AG157=""),1,IF(AND(E157=1,O157=1,AG157="x"),O158,IF(AND(E157=1,O157&lt;&gt;1),O157,IF(OR(E157&gt;1,E157=0),""))))</f>
        <v>6</v>
      </c>
      <c r="AN157" s="75" t="e">
        <f>IF(AM157="","",(VLOOKUP(AM157,$AO$10:$AR$13,2,0)))</f>
        <v>#N/A</v>
      </c>
      <c r="AO157" s="75">
        <v>8</v>
      </c>
      <c r="AP157" s="77" t="s">
        <v>4</v>
      </c>
      <c r="AQ157" s="77">
        <v>38</v>
      </c>
      <c r="AR157" s="77" t="s">
        <v>58</v>
      </c>
      <c r="AT157" s="77">
        <v>8</v>
      </c>
    </row>
    <row r="158" spans="1:46" s="77" customFormat="1" ht="24" customHeight="1">
      <c r="A158" s="295" t="str">
        <f>IF(E158=1,SUMIF(E$10:E158,1),"")</f>
        <v/>
      </c>
      <c r="B158" s="295">
        <f t="shared" ref="B158:B172" si="47">IF(E158=1,1,IF(E158&gt;1,B157+1,""))</f>
        <v>2</v>
      </c>
      <c r="C158" s="157" t="str">
        <f t="shared" ref="C158:C160" si="48">IF(E158=1,D158,C157)</f>
        <v>Lê Thị Đào</v>
      </c>
      <c r="D158" s="157" t="s">
        <v>1224</v>
      </c>
      <c r="E158" s="62">
        <v>3</v>
      </c>
      <c r="F158" s="79">
        <v>34501</v>
      </c>
      <c r="G158" s="62">
        <v>1</v>
      </c>
      <c r="H158" s="72" t="s">
        <v>1225</v>
      </c>
      <c r="I158" s="72"/>
      <c r="J158" s="72"/>
      <c r="K158" s="72"/>
      <c r="L158" s="72"/>
      <c r="M158" s="72"/>
      <c r="N158" s="66" t="s">
        <v>1223</v>
      </c>
      <c r="O158" s="62">
        <v>6</v>
      </c>
      <c r="P158" s="62"/>
      <c r="Q158" s="62"/>
      <c r="R158" s="62"/>
      <c r="S158" s="66"/>
      <c r="T158" s="297"/>
      <c r="U158" s="86"/>
      <c r="V158" s="62"/>
      <c r="W158" s="62"/>
      <c r="X158" s="62">
        <v>4</v>
      </c>
      <c r="Y158" s="86"/>
      <c r="Z158" s="86"/>
      <c r="AA158" s="66"/>
      <c r="AB158" s="66"/>
      <c r="AC158" s="66"/>
      <c r="AD158" s="86"/>
      <c r="AE158" s="240"/>
      <c r="AF158" s="66"/>
      <c r="AG158" s="66" t="str">
        <f t="shared" si="36"/>
        <v>x</v>
      </c>
      <c r="AH158" s="86"/>
      <c r="AI158" s="86"/>
      <c r="AJ158" s="86"/>
      <c r="AK158" s="66"/>
      <c r="AL158" s="76">
        <f t="shared" ca="1" si="45"/>
        <v>31.517808219178082</v>
      </c>
      <c r="AM158" s="75" t="str">
        <f t="shared" si="46"/>
        <v/>
      </c>
      <c r="AN158" s="75" t="str">
        <f>IF(AM158="","",(VLOOKUP(AM158,$AO$10:$AR$13,2,0)))</f>
        <v/>
      </c>
      <c r="AO158" s="75">
        <v>9</v>
      </c>
      <c r="AP158" s="77" t="s">
        <v>6</v>
      </c>
      <c r="AQ158" s="77">
        <v>39</v>
      </c>
      <c r="AR158" s="77" t="s">
        <v>59</v>
      </c>
      <c r="AT158" s="77">
        <v>9</v>
      </c>
    </row>
    <row r="159" spans="1:46" s="77" customFormat="1" ht="24" customHeight="1">
      <c r="A159" s="295" t="str">
        <f>IF(E159=1,SUMIF(E$10:E159,1),"")</f>
        <v/>
      </c>
      <c r="B159" s="295">
        <f t="shared" si="47"/>
        <v>3</v>
      </c>
      <c r="C159" s="157" t="str">
        <f t="shared" si="48"/>
        <v>Lê Thị Đào</v>
      </c>
      <c r="D159" s="157" t="s">
        <v>1226</v>
      </c>
      <c r="E159" s="62">
        <v>3</v>
      </c>
      <c r="F159" s="79">
        <v>30546</v>
      </c>
      <c r="G159" s="62">
        <v>2</v>
      </c>
      <c r="H159" s="72" t="s">
        <v>1227</v>
      </c>
      <c r="I159" s="72"/>
      <c r="J159" s="72"/>
      <c r="K159" s="72"/>
      <c r="L159" s="72"/>
      <c r="M159" s="72"/>
      <c r="N159" s="66" t="s">
        <v>1223</v>
      </c>
      <c r="O159" s="62">
        <v>6</v>
      </c>
      <c r="P159" s="62"/>
      <c r="Q159" s="62"/>
      <c r="R159" s="62"/>
      <c r="S159" s="66"/>
      <c r="T159" s="297"/>
      <c r="U159" s="86"/>
      <c r="V159" s="62"/>
      <c r="W159" s="62"/>
      <c r="X159" s="62"/>
      <c r="Y159" s="86"/>
      <c r="Z159" s="86"/>
      <c r="AA159" s="66"/>
      <c r="AB159" s="66"/>
      <c r="AC159" s="66"/>
      <c r="AD159" s="86"/>
      <c r="AE159" s="240"/>
      <c r="AF159" s="66"/>
      <c r="AG159" s="66" t="str">
        <f t="shared" si="36"/>
        <v>x</v>
      </c>
      <c r="AH159" s="86"/>
      <c r="AI159" s="86"/>
      <c r="AJ159" s="86"/>
      <c r="AK159" s="66"/>
      <c r="AL159" s="76">
        <f t="shared" ca="1" si="45"/>
        <v>42.353424657534248</v>
      </c>
      <c r="AM159" s="75" t="str">
        <f>IF(AND(E159=1,AG159=""),1,IF(AND(E159=1,O159=1,AG159="x"),#REF!,IF(AND(E159=1,O159&lt;&gt;1),O159,IF(OR(E159&gt;1,E159=0),""))))</f>
        <v/>
      </c>
      <c r="AN159" s="75" t="str">
        <f>IF(AM159="","",(VLOOKUP(AM159,$AO$10:$AR$13,2,0)))</f>
        <v/>
      </c>
      <c r="AO159" s="75">
        <v>10</v>
      </c>
      <c r="AP159" s="77" t="s">
        <v>37</v>
      </c>
      <c r="AQ159" s="77">
        <v>40</v>
      </c>
      <c r="AR159" s="77" t="s">
        <v>60</v>
      </c>
      <c r="AT159" s="77">
        <v>10</v>
      </c>
    </row>
    <row r="160" spans="1:46" s="77" customFormat="1" ht="24" customHeight="1">
      <c r="A160" s="295" t="str">
        <f>IF(E160=1,SUMIF(E$10:E160,1),"")</f>
        <v/>
      </c>
      <c r="B160" s="295"/>
      <c r="C160" s="157" t="str">
        <f t="shared" si="48"/>
        <v>Lê Thị Đào</v>
      </c>
      <c r="D160" s="157" t="s">
        <v>1228</v>
      </c>
      <c r="E160" s="62">
        <v>4</v>
      </c>
      <c r="F160" s="79" t="s">
        <v>1229</v>
      </c>
      <c r="G160" s="62">
        <v>1</v>
      </c>
      <c r="H160" s="298" t="s">
        <v>2907</v>
      </c>
      <c r="I160" s="72"/>
      <c r="J160" s="72"/>
      <c r="K160" s="72"/>
      <c r="L160" s="72"/>
      <c r="M160" s="72"/>
      <c r="N160" s="66" t="s">
        <v>1223</v>
      </c>
      <c r="O160" s="62">
        <v>6</v>
      </c>
      <c r="P160" s="62"/>
      <c r="Q160" s="62"/>
      <c r="R160" s="62"/>
      <c r="S160" s="66"/>
      <c r="T160" s="297"/>
      <c r="U160" s="86"/>
      <c r="V160" s="62"/>
      <c r="W160" s="62"/>
      <c r="X160" s="62"/>
      <c r="Y160" s="86"/>
      <c r="Z160" s="86"/>
      <c r="AA160" s="66"/>
      <c r="AB160" s="66"/>
      <c r="AC160" s="66"/>
      <c r="AD160" s="86"/>
      <c r="AE160" s="240"/>
      <c r="AF160" s="66"/>
      <c r="AG160" s="66" t="str">
        <f t="shared" si="36"/>
        <v>x</v>
      </c>
      <c r="AH160" s="86"/>
      <c r="AI160" s="86"/>
      <c r="AJ160" s="86"/>
      <c r="AK160" s="66"/>
      <c r="AL160" s="76"/>
      <c r="AM160" s="75"/>
      <c r="AN160" s="75"/>
      <c r="AO160" s="75"/>
    </row>
    <row r="161" spans="1:46" s="244" customFormat="1" ht="24" customHeight="1">
      <c r="A161" s="295">
        <v>59</v>
      </c>
      <c r="B161" s="295">
        <f>IF(E161=1,1,IF(E161&gt;1,#REF!+1,""))</f>
        <v>1</v>
      </c>
      <c r="C161" s="157" t="str">
        <f>IF(E161=1,D161,#REF!)</f>
        <v>Lê Thị Liệu</v>
      </c>
      <c r="D161" s="157" t="s">
        <v>1230</v>
      </c>
      <c r="E161" s="62">
        <v>1</v>
      </c>
      <c r="F161" s="79">
        <v>24966</v>
      </c>
      <c r="G161" s="62">
        <v>2</v>
      </c>
      <c r="H161" s="72" t="s">
        <v>1231</v>
      </c>
      <c r="I161" s="72"/>
      <c r="J161" s="72"/>
      <c r="K161" s="72"/>
      <c r="L161" s="72"/>
      <c r="M161" s="72"/>
      <c r="N161" s="66" t="s">
        <v>1232</v>
      </c>
      <c r="O161" s="62">
        <v>1</v>
      </c>
      <c r="P161" s="62"/>
      <c r="Q161" s="62"/>
      <c r="R161" s="62"/>
      <c r="S161" s="161">
        <v>120</v>
      </c>
      <c r="T161" s="287">
        <v>40</v>
      </c>
      <c r="U161" s="86">
        <v>1</v>
      </c>
      <c r="V161" s="62"/>
      <c r="W161" s="62"/>
      <c r="X161" s="62"/>
      <c r="Y161" s="86"/>
      <c r="Z161" s="86"/>
      <c r="AA161" s="66"/>
      <c r="AB161" s="66"/>
      <c r="AC161" s="66">
        <v>9</v>
      </c>
      <c r="AD161" s="161"/>
      <c r="AE161" s="240">
        <v>11</v>
      </c>
      <c r="AF161" s="66">
        <v>12</v>
      </c>
      <c r="AG161" s="66" t="str">
        <f t="shared" si="36"/>
        <v/>
      </c>
      <c r="AH161" s="86" t="s">
        <v>106</v>
      </c>
      <c r="AI161" s="86"/>
      <c r="AJ161" s="86">
        <v>3</v>
      </c>
      <c r="AK161" s="66"/>
      <c r="AL161" s="76">
        <f t="shared" ca="1" si="45"/>
        <v>57.641095890410959</v>
      </c>
      <c r="AM161" s="78">
        <f>IF(AND(E161=1,AG161=""),1,IF(AND(E161=1,O161=1,AG161="x"),#REF!,IF(AND(E161=1,O161&lt;&gt;1),O161,IF(OR(E161&gt;1,E161=0),""))))</f>
        <v>1</v>
      </c>
      <c r="AN161" s="78" t="e">
        <f t="shared" ref="AN161:AN172" si="49">IF(AM161="","",(VLOOKUP(AM161,$AO$10:$AR$13,2,0)))</f>
        <v>#N/A</v>
      </c>
      <c r="AT161" s="244">
        <v>50</v>
      </c>
    </row>
    <row r="162" spans="1:46" s="244" customFormat="1" ht="24" customHeight="1">
      <c r="A162" s="295">
        <v>60</v>
      </c>
      <c r="B162" s="295">
        <f>IF(E162=1,1,IF(E162&gt;1,#REF!+1,""))</f>
        <v>1</v>
      </c>
      <c r="C162" s="157" t="str">
        <f>IF(E162=1,D162,'[7]DS HCN'!#REF!)</f>
        <v>Quách Văn Hợi</v>
      </c>
      <c r="D162" s="157" t="s">
        <v>206</v>
      </c>
      <c r="E162" s="62">
        <v>1</v>
      </c>
      <c r="F162" s="79">
        <v>17333</v>
      </c>
      <c r="G162" s="62">
        <v>1</v>
      </c>
      <c r="H162" s="83">
        <v>38047008210</v>
      </c>
      <c r="I162" s="83"/>
      <c r="J162" s="83"/>
      <c r="K162" s="83"/>
      <c r="L162" s="83"/>
      <c r="M162" s="83"/>
      <c r="N162" s="62" t="s">
        <v>1232</v>
      </c>
      <c r="O162" s="62">
        <v>6</v>
      </c>
      <c r="P162" s="62"/>
      <c r="Q162" s="62"/>
      <c r="R162" s="62"/>
      <c r="S162" s="161">
        <v>95</v>
      </c>
      <c r="T162" s="287">
        <v>30</v>
      </c>
      <c r="U162" s="86">
        <v>1</v>
      </c>
      <c r="V162" s="62">
        <v>2</v>
      </c>
      <c r="W162" s="62"/>
      <c r="X162" s="62">
        <v>4</v>
      </c>
      <c r="Y162" s="86"/>
      <c r="Z162" s="86"/>
      <c r="AA162" s="66"/>
      <c r="AB162" s="66"/>
      <c r="AC162" s="66"/>
      <c r="AD162" s="161"/>
      <c r="AE162" s="240"/>
      <c r="AF162" s="66"/>
      <c r="AG162" s="66" t="str">
        <f t="shared" si="36"/>
        <v>x</v>
      </c>
      <c r="AH162" s="86"/>
      <c r="AI162" s="86"/>
      <c r="AJ162" s="86">
        <v>1</v>
      </c>
      <c r="AK162" s="66"/>
      <c r="AL162" s="76">
        <f t="shared" ca="1" si="45"/>
        <v>78.553424657534251</v>
      </c>
      <c r="AM162" s="78">
        <f t="shared" si="46"/>
        <v>6</v>
      </c>
      <c r="AN162" s="78" t="e">
        <f t="shared" si="49"/>
        <v>#N/A</v>
      </c>
      <c r="AT162" s="244">
        <v>53</v>
      </c>
    </row>
    <row r="163" spans="1:46" s="244" customFormat="1" ht="24" customHeight="1">
      <c r="A163" s="295" t="str">
        <f>IF(E163=1,SUMIF(E$10:E163,1),"")</f>
        <v/>
      </c>
      <c r="B163" s="295">
        <f t="shared" si="47"/>
        <v>2</v>
      </c>
      <c r="C163" s="157" t="str">
        <f>IF(E163=1,D163,C162)</f>
        <v>Quách Văn Hợi</v>
      </c>
      <c r="D163" s="157" t="s">
        <v>1233</v>
      </c>
      <c r="E163" s="62">
        <v>2</v>
      </c>
      <c r="F163" s="79">
        <v>19581</v>
      </c>
      <c r="G163" s="62">
        <v>2</v>
      </c>
      <c r="H163" s="72" t="s">
        <v>1234</v>
      </c>
      <c r="I163" s="72"/>
      <c r="J163" s="72"/>
      <c r="K163" s="72"/>
      <c r="L163" s="72"/>
      <c r="M163" s="72"/>
      <c r="N163" s="62" t="s">
        <v>1232</v>
      </c>
      <c r="O163" s="62">
        <v>1</v>
      </c>
      <c r="P163" s="62"/>
      <c r="Q163" s="62"/>
      <c r="R163" s="62"/>
      <c r="S163" s="161"/>
      <c r="T163" s="287"/>
      <c r="U163" s="86"/>
      <c r="V163" s="62"/>
      <c r="W163" s="62"/>
      <c r="X163" s="62"/>
      <c r="Y163" s="86"/>
      <c r="Z163" s="86"/>
      <c r="AA163" s="66"/>
      <c r="AB163" s="66"/>
      <c r="AC163" s="66"/>
      <c r="AD163" s="161"/>
      <c r="AE163" s="240"/>
      <c r="AF163" s="66"/>
      <c r="AG163" s="66" t="str">
        <f t="shared" si="36"/>
        <v/>
      </c>
      <c r="AH163" s="86"/>
      <c r="AI163" s="86"/>
      <c r="AJ163" s="86"/>
      <c r="AK163" s="66"/>
      <c r="AL163" s="76">
        <f t="shared" ca="1" si="45"/>
        <v>72.394520547945206</v>
      </c>
      <c r="AM163" s="78" t="str">
        <f t="shared" si="46"/>
        <v/>
      </c>
      <c r="AN163" s="78" t="str">
        <f t="shared" si="49"/>
        <v/>
      </c>
      <c r="AT163" s="244">
        <v>54</v>
      </c>
    </row>
    <row r="164" spans="1:46" s="244" customFormat="1" ht="24" customHeight="1">
      <c r="A164" s="295" t="str">
        <f>IF(E164=1,SUMIF(E$10:E164,1),"")</f>
        <v/>
      </c>
      <c r="B164" s="295">
        <f t="shared" si="47"/>
        <v>3</v>
      </c>
      <c r="C164" s="157" t="str">
        <f>IF(E164=1,D164,C163)</f>
        <v>Quách Văn Hợi</v>
      </c>
      <c r="D164" s="157" t="s">
        <v>1235</v>
      </c>
      <c r="E164" s="62">
        <v>3</v>
      </c>
      <c r="F164" s="79">
        <v>32200</v>
      </c>
      <c r="G164" s="62">
        <v>1</v>
      </c>
      <c r="H164" s="72" t="s">
        <v>1236</v>
      </c>
      <c r="I164" s="72"/>
      <c r="J164" s="72"/>
      <c r="K164" s="72"/>
      <c r="L164" s="72"/>
      <c r="M164" s="72"/>
      <c r="N164" s="62" t="s">
        <v>1232</v>
      </c>
      <c r="O164" s="62">
        <v>6</v>
      </c>
      <c r="P164" s="62"/>
      <c r="Q164" s="62"/>
      <c r="R164" s="62"/>
      <c r="S164" s="161"/>
      <c r="T164" s="287"/>
      <c r="U164" s="86"/>
      <c r="V164" s="62"/>
      <c r="W164" s="62"/>
      <c r="X164" s="62"/>
      <c r="Y164" s="86"/>
      <c r="Z164" s="86"/>
      <c r="AA164" s="66"/>
      <c r="AB164" s="66"/>
      <c r="AC164" s="66"/>
      <c r="AD164" s="161"/>
      <c r="AE164" s="240"/>
      <c r="AF164" s="66"/>
      <c r="AG164" s="66" t="str">
        <f t="shared" si="36"/>
        <v>x</v>
      </c>
      <c r="AH164" s="86"/>
      <c r="AI164" s="86"/>
      <c r="AJ164" s="86"/>
      <c r="AK164" s="66"/>
      <c r="AL164" s="76">
        <f t="shared" ca="1" si="45"/>
        <v>37.821917808219176</v>
      </c>
      <c r="AM164" s="78" t="str">
        <f t="shared" si="46"/>
        <v/>
      </c>
      <c r="AN164" s="78" t="str">
        <f t="shared" si="49"/>
        <v/>
      </c>
      <c r="AT164" s="244">
        <v>55</v>
      </c>
    </row>
    <row r="165" spans="1:46" s="244" customFormat="1" ht="24" customHeight="1">
      <c r="A165" s="295">
        <v>61</v>
      </c>
      <c r="B165" s="295">
        <f t="shared" si="47"/>
        <v>1</v>
      </c>
      <c r="C165" s="157" t="str">
        <f>IF(E165=1,D165,'[7]DS TN'!#REF!)</f>
        <v>Nguyễn Thị Đoàn</v>
      </c>
      <c r="D165" s="157" t="s">
        <v>1237</v>
      </c>
      <c r="E165" s="62">
        <v>1</v>
      </c>
      <c r="F165" s="79">
        <v>30162</v>
      </c>
      <c r="G165" s="62">
        <v>2</v>
      </c>
      <c r="H165" s="72" t="s">
        <v>1238</v>
      </c>
      <c r="I165" s="72"/>
      <c r="J165" s="72"/>
      <c r="K165" s="72"/>
      <c r="L165" s="72"/>
      <c r="M165" s="72"/>
      <c r="N165" s="62" t="s">
        <v>1232</v>
      </c>
      <c r="O165" s="62">
        <v>6</v>
      </c>
      <c r="P165" s="62"/>
      <c r="Q165" s="62"/>
      <c r="R165" s="62"/>
      <c r="S165" s="161">
        <v>95</v>
      </c>
      <c r="T165" s="287">
        <v>40</v>
      </c>
      <c r="U165" s="86">
        <v>1</v>
      </c>
      <c r="V165" s="62">
        <v>2</v>
      </c>
      <c r="W165" s="62">
        <v>3</v>
      </c>
      <c r="X165" s="62"/>
      <c r="Y165" s="86"/>
      <c r="Z165" s="86"/>
      <c r="AA165" s="66"/>
      <c r="AB165" s="66"/>
      <c r="AC165" s="66">
        <v>9</v>
      </c>
      <c r="AD165" s="161">
        <v>10</v>
      </c>
      <c r="AE165" s="240"/>
      <c r="AF165" s="66"/>
      <c r="AG165" s="66" t="str">
        <f t="shared" si="36"/>
        <v>x</v>
      </c>
      <c r="AH165" s="86" t="s">
        <v>106</v>
      </c>
      <c r="AI165" s="86"/>
      <c r="AJ165" s="86">
        <v>7</v>
      </c>
      <c r="AK165" s="66"/>
      <c r="AL165" s="76">
        <f t="shared" ca="1" si="45"/>
        <v>43.405479452054792</v>
      </c>
      <c r="AM165" s="78">
        <f t="shared" si="46"/>
        <v>6</v>
      </c>
      <c r="AN165" s="78" t="e">
        <f t="shared" si="49"/>
        <v>#N/A</v>
      </c>
      <c r="AT165" s="244">
        <v>56</v>
      </c>
    </row>
    <row r="166" spans="1:46" s="244" customFormat="1" ht="24" customHeight="1">
      <c r="A166" s="295" t="str">
        <f>IF(E166=1,SUMIF(E$10:E166,1),"")</f>
        <v/>
      </c>
      <c r="B166" s="295">
        <f t="shared" si="47"/>
        <v>2</v>
      </c>
      <c r="C166" s="157" t="str">
        <f>IF(E166=1,D166,C165)</f>
        <v>Nguyễn Thị Đoàn</v>
      </c>
      <c r="D166" s="157" t="s">
        <v>1239</v>
      </c>
      <c r="E166" s="62">
        <v>3</v>
      </c>
      <c r="F166" s="79">
        <v>40536</v>
      </c>
      <c r="G166" s="62">
        <v>1</v>
      </c>
      <c r="H166" s="72" t="s">
        <v>1240</v>
      </c>
      <c r="I166" s="72"/>
      <c r="J166" s="72"/>
      <c r="K166" s="72"/>
      <c r="L166" s="72"/>
      <c r="M166" s="72"/>
      <c r="N166" s="62" t="s">
        <v>1232</v>
      </c>
      <c r="O166" s="62">
        <v>6</v>
      </c>
      <c r="P166" s="62"/>
      <c r="Q166" s="62"/>
      <c r="R166" s="62"/>
      <c r="S166" s="161"/>
      <c r="T166" s="287"/>
      <c r="U166" s="86"/>
      <c r="V166" s="62"/>
      <c r="W166" s="62"/>
      <c r="X166" s="62"/>
      <c r="Y166" s="86"/>
      <c r="Z166" s="86"/>
      <c r="AA166" s="66"/>
      <c r="AB166" s="66"/>
      <c r="AC166" s="66"/>
      <c r="AD166" s="161"/>
      <c r="AE166" s="240"/>
      <c r="AF166" s="66"/>
      <c r="AG166" s="66" t="str">
        <f t="shared" si="36"/>
        <v>x</v>
      </c>
      <c r="AH166" s="86" t="s">
        <v>106</v>
      </c>
      <c r="AI166" s="86"/>
      <c r="AJ166" s="86"/>
      <c r="AK166" s="66"/>
      <c r="AL166" s="76">
        <f t="shared" ca="1" si="45"/>
        <v>14.983561643835616</v>
      </c>
      <c r="AM166" s="78" t="str">
        <f t="shared" si="46"/>
        <v/>
      </c>
      <c r="AN166" s="78" t="str">
        <f t="shared" si="49"/>
        <v/>
      </c>
      <c r="AT166" s="244">
        <v>57</v>
      </c>
    </row>
    <row r="167" spans="1:46" s="244" customFormat="1" ht="24" customHeight="1">
      <c r="A167" s="295" t="str">
        <f>IF(E167=1,SUMIF(E$10:E167,1),"")</f>
        <v/>
      </c>
      <c r="B167" s="295">
        <f t="shared" si="47"/>
        <v>3</v>
      </c>
      <c r="C167" s="157" t="str">
        <f>IF(E167=1,D167,C166)</f>
        <v>Nguyễn Thị Đoàn</v>
      </c>
      <c r="D167" s="157" t="s">
        <v>1241</v>
      </c>
      <c r="E167" s="62">
        <v>3</v>
      </c>
      <c r="F167" s="79">
        <v>42372</v>
      </c>
      <c r="G167" s="62">
        <v>1</v>
      </c>
      <c r="H167" s="72" t="s">
        <v>1242</v>
      </c>
      <c r="I167" s="72"/>
      <c r="J167" s="72"/>
      <c r="K167" s="72"/>
      <c r="L167" s="72"/>
      <c r="M167" s="72"/>
      <c r="N167" s="62" t="s">
        <v>1232</v>
      </c>
      <c r="O167" s="62">
        <v>6</v>
      </c>
      <c r="P167" s="62"/>
      <c r="Q167" s="62"/>
      <c r="R167" s="62"/>
      <c r="S167" s="161"/>
      <c r="T167" s="287"/>
      <c r="U167" s="86"/>
      <c r="V167" s="62"/>
      <c r="W167" s="62"/>
      <c r="X167" s="62"/>
      <c r="Y167" s="86"/>
      <c r="Z167" s="86"/>
      <c r="AA167" s="66"/>
      <c r="AB167" s="66"/>
      <c r="AC167" s="66"/>
      <c r="AD167" s="161"/>
      <c r="AE167" s="240"/>
      <c r="AF167" s="66"/>
      <c r="AG167" s="66" t="str">
        <f t="shared" si="36"/>
        <v>x</v>
      </c>
      <c r="AH167" s="86" t="s">
        <v>106</v>
      </c>
      <c r="AI167" s="86"/>
      <c r="AJ167" s="86"/>
      <c r="AK167" s="66"/>
      <c r="AL167" s="76">
        <f t="shared" ca="1" si="45"/>
        <v>9.9534246575342458</v>
      </c>
      <c r="AM167" s="78" t="str">
        <f t="shared" si="46"/>
        <v/>
      </c>
      <c r="AN167" s="78" t="str">
        <f t="shared" si="49"/>
        <v/>
      </c>
      <c r="AT167" s="244">
        <v>58</v>
      </c>
    </row>
    <row r="168" spans="1:46" s="291" customFormat="1" ht="24" customHeight="1">
      <c r="A168" s="299">
        <v>62</v>
      </c>
      <c r="B168" s="299">
        <f t="shared" si="47"/>
        <v>1</v>
      </c>
      <c r="C168" s="273" t="str">
        <f>IF(E168=1,D168,'[7]DS TN'!#REF!)</f>
        <v>Nguyễn Đình Hoan</v>
      </c>
      <c r="D168" s="273" t="s">
        <v>1243</v>
      </c>
      <c r="E168" s="91">
        <v>1</v>
      </c>
      <c r="F168" s="93">
        <v>17931</v>
      </c>
      <c r="G168" s="91">
        <v>1</v>
      </c>
      <c r="H168" s="300">
        <v>38649012145</v>
      </c>
      <c r="I168" s="300"/>
      <c r="J168" s="300"/>
      <c r="K168" s="300"/>
      <c r="L168" s="300"/>
      <c r="M168" s="300"/>
      <c r="N168" s="91" t="s">
        <v>1232</v>
      </c>
      <c r="O168" s="91">
        <v>6</v>
      </c>
      <c r="P168" s="91"/>
      <c r="Q168" s="91"/>
      <c r="R168" s="91"/>
      <c r="S168" s="280">
        <v>130</v>
      </c>
      <c r="T168" s="293">
        <v>30</v>
      </c>
      <c r="U168" s="198"/>
      <c r="V168" s="91">
        <v>2</v>
      </c>
      <c r="W168" s="91"/>
      <c r="X168" s="91">
        <v>4</v>
      </c>
      <c r="Y168" s="198"/>
      <c r="Z168" s="198"/>
      <c r="AA168" s="61"/>
      <c r="AB168" s="61"/>
      <c r="AC168" s="61"/>
      <c r="AD168" s="280"/>
      <c r="AE168" s="294">
        <v>11</v>
      </c>
      <c r="AF168" s="61"/>
      <c r="AG168" s="61" t="str">
        <f t="shared" si="36"/>
        <v>x</v>
      </c>
      <c r="AH168" s="198" t="s">
        <v>106</v>
      </c>
      <c r="AI168" s="198"/>
      <c r="AJ168" s="198">
        <v>3</v>
      </c>
      <c r="AK168" s="61" t="s">
        <v>980</v>
      </c>
      <c r="AL168" s="301">
        <f t="shared" ca="1" si="45"/>
        <v>76.915068493150685</v>
      </c>
      <c r="AM168" s="206">
        <f t="shared" si="46"/>
        <v>6</v>
      </c>
      <c r="AN168" s="206" t="e">
        <f t="shared" si="49"/>
        <v>#N/A</v>
      </c>
      <c r="AT168" s="291">
        <v>59</v>
      </c>
    </row>
    <row r="169" spans="1:46" s="244" customFormat="1" ht="24" customHeight="1">
      <c r="A169" s="295" t="str">
        <f>IF(E169=1,SUMIF(E$10:E169,1),"")</f>
        <v/>
      </c>
      <c r="B169" s="295">
        <f t="shared" si="47"/>
        <v>2</v>
      </c>
      <c r="C169" s="157" t="str">
        <f t="shared" ref="C169:C177" si="50">IF(E169=1,D169,C168)</f>
        <v>Nguyễn Đình Hoan</v>
      </c>
      <c r="D169" s="157" t="s">
        <v>1103</v>
      </c>
      <c r="E169" s="62">
        <v>2</v>
      </c>
      <c r="F169" s="79">
        <v>19029</v>
      </c>
      <c r="G169" s="62">
        <v>2</v>
      </c>
      <c r="H169" s="72" t="s">
        <v>1244</v>
      </c>
      <c r="I169" s="72"/>
      <c r="J169" s="72"/>
      <c r="K169" s="72"/>
      <c r="L169" s="72"/>
      <c r="M169" s="72"/>
      <c r="N169" s="62" t="s">
        <v>1232</v>
      </c>
      <c r="O169" s="62">
        <v>6</v>
      </c>
      <c r="P169" s="62"/>
      <c r="Q169" s="62"/>
      <c r="R169" s="62"/>
      <c r="S169" s="161"/>
      <c r="T169" s="287"/>
      <c r="U169" s="86"/>
      <c r="V169" s="62"/>
      <c r="W169" s="62"/>
      <c r="X169" s="62"/>
      <c r="Y169" s="86"/>
      <c r="Z169" s="86"/>
      <c r="AA169" s="66"/>
      <c r="AB169" s="66"/>
      <c r="AC169" s="66"/>
      <c r="AD169" s="161"/>
      <c r="AE169" s="240"/>
      <c r="AF169" s="66"/>
      <c r="AG169" s="66" t="str">
        <f t="shared" si="36"/>
        <v>x</v>
      </c>
      <c r="AH169" s="86" t="s">
        <v>106</v>
      </c>
      <c r="AI169" s="86"/>
      <c r="AJ169" s="86"/>
      <c r="AK169" s="66"/>
      <c r="AL169" s="76">
        <f t="shared" ca="1" si="45"/>
        <v>73.906849315068499</v>
      </c>
      <c r="AM169" s="78" t="str">
        <f t="shared" si="46"/>
        <v/>
      </c>
      <c r="AN169" s="78" t="str">
        <f t="shared" si="49"/>
        <v/>
      </c>
      <c r="AT169" s="244">
        <v>60</v>
      </c>
    </row>
    <row r="170" spans="1:46" s="244" customFormat="1" ht="24" customHeight="1">
      <c r="A170" s="295" t="str">
        <f>IF(E170=1,SUMIF(E$10:E170,1),"")</f>
        <v/>
      </c>
      <c r="B170" s="295">
        <f t="shared" si="47"/>
        <v>3</v>
      </c>
      <c r="C170" s="157" t="str">
        <f t="shared" si="50"/>
        <v>Nguyễn Đình Hoan</v>
      </c>
      <c r="D170" s="157" t="s">
        <v>1245</v>
      </c>
      <c r="E170" s="62">
        <v>6</v>
      </c>
      <c r="F170" s="79">
        <v>40093</v>
      </c>
      <c r="G170" s="62">
        <v>1</v>
      </c>
      <c r="H170" s="72" t="s">
        <v>1246</v>
      </c>
      <c r="I170" s="72"/>
      <c r="J170" s="72"/>
      <c r="K170" s="72"/>
      <c r="L170" s="72"/>
      <c r="M170" s="72"/>
      <c r="N170" s="62" t="s">
        <v>1232</v>
      </c>
      <c r="O170" s="62">
        <v>6</v>
      </c>
      <c r="P170" s="62"/>
      <c r="Q170" s="62"/>
      <c r="R170" s="62"/>
      <c r="S170" s="161"/>
      <c r="T170" s="287"/>
      <c r="U170" s="86"/>
      <c r="V170" s="62"/>
      <c r="W170" s="62"/>
      <c r="X170" s="62"/>
      <c r="Y170" s="86"/>
      <c r="Z170" s="86"/>
      <c r="AA170" s="66"/>
      <c r="AB170" s="66"/>
      <c r="AC170" s="66"/>
      <c r="AD170" s="161"/>
      <c r="AE170" s="240"/>
      <c r="AF170" s="66"/>
      <c r="AG170" s="66" t="str">
        <f t="shared" si="36"/>
        <v>x</v>
      </c>
      <c r="AH170" s="86" t="s">
        <v>106</v>
      </c>
      <c r="AI170" s="86"/>
      <c r="AJ170" s="86"/>
      <c r="AK170" s="66"/>
      <c r="AL170" s="76">
        <f t="shared" ca="1" si="45"/>
        <v>16.197260273972603</v>
      </c>
      <c r="AM170" s="78" t="str">
        <f t="shared" si="46"/>
        <v/>
      </c>
      <c r="AN170" s="78" t="str">
        <f t="shared" si="49"/>
        <v/>
      </c>
      <c r="AT170" s="244">
        <v>61</v>
      </c>
    </row>
    <row r="171" spans="1:46" s="244" customFormat="1" ht="24" customHeight="1">
      <c r="A171" s="295">
        <v>63</v>
      </c>
      <c r="B171" s="295">
        <f t="shared" si="47"/>
        <v>1</v>
      </c>
      <c r="C171" s="157" t="str">
        <f t="shared" si="50"/>
        <v>Trịnh Thị Giáp</v>
      </c>
      <c r="D171" s="157" t="s">
        <v>1247</v>
      </c>
      <c r="E171" s="62">
        <v>1</v>
      </c>
      <c r="F171" s="79">
        <v>16620</v>
      </c>
      <c r="G171" s="62">
        <v>2</v>
      </c>
      <c r="H171" s="72">
        <v>38145010761</v>
      </c>
      <c r="I171" s="72"/>
      <c r="J171" s="72"/>
      <c r="K171" s="72"/>
      <c r="L171" s="72"/>
      <c r="M171" s="72"/>
      <c r="N171" s="62" t="s">
        <v>1232</v>
      </c>
      <c r="O171" s="62">
        <v>6</v>
      </c>
      <c r="P171" s="62"/>
      <c r="Q171" s="62"/>
      <c r="R171" s="62"/>
      <c r="S171" s="161">
        <v>125</v>
      </c>
      <c r="T171" s="287">
        <v>40</v>
      </c>
      <c r="U171" s="86"/>
      <c r="V171" s="62">
        <v>2</v>
      </c>
      <c r="W171" s="62"/>
      <c r="X171" s="62"/>
      <c r="Y171" s="86"/>
      <c r="Z171" s="86"/>
      <c r="AA171" s="66"/>
      <c r="AB171" s="66"/>
      <c r="AC171" s="66"/>
      <c r="AD171" s="161">
        <v>10</v>
      </c>
      <c r="AE171" s="240">
        <v>11</v>
      </c>
      <c r="AF171" s="66">
        <v>12</v>
      </c>
      <c r="AG171" s="66" t="str">
        <f t="shared" si="36"/>
        <v>x</v>
      </c>
      <c r="AH171" s="86" t="s">
        <v>106</v>
      </c>
      <c r="AI171" s="86"/>
      <c r="AJ171" s="86">
        <v>3</v>
      </c>
      <c r="AK171" s="66"/>
      <c r="AL171" s="76">
        <f t="shared" ca="1" si="45"/>
        <v>80.506849315068493</v>
      </c>
      <c r="AM171" s="78">
        <f t="shared" si="46"/>
        <v>6</v>
      </c>
      <c r="AN171" s="78" t="e">
        <f t="shared" si="49"/>
        <v>#N/A</v>
      </c>
      <c r="AT171" s="244">
        <v>62</v>
      </c>
    </row>
    <row r="172" spans="1:46" s="244" customFormat="1" ht="24" customHeight="1">
      <c r="A172" s="295" t="str">
        <f>IF(E172=1,SUMIF(E$10:E172,1),"")</f>
        <v/>
      </c>
      <c r="B172" s="295">
        <f t="shared" si="47"/>
        <v>2</v>
      </c>
      <c r="C172" s="157" t="str">
        <f t="shared" si="50"/>
        <v>Trịnh Thị Giáp</v>
      </c>
      <c r="D172" s="157" t="s">
        <v>1248</v>
      </c>
      <c r="E172" s="62">
        <v>3</v>
      </c>
      <c r="F172" s="79">
        <v>27998</v>
      </c>
      <c r="G172" s="62">
        <v>2</v>
      </c>
      <c r="H172" s="72" t="s">
        <v>1249</v>
      </c>
      <c r="I172" s="72"/>
      <c r="J172" s="72"/>
      <c r="K172" s="72"/>
      <c r="L172" s="72"/>
      <c r="M172" s="72"/>
      <c r="N172" s="62" t="s">
        <v>1232</v>
      </c>
      <c r="O172" s="62">
        <v>6</v>
      </c>
      <c r="P172" s="62"/>
      <c r="Q172" s="62"/>
      <c r="R172" s="62"/>
      <c r="S172" s="161"/>
      <c r="T172" s="287"/>
      <c r="U172" s="86"/>
      <c r="V172" s="62"/>
      <c r="W172" s="62"/>
      <c r="X172" s="62"/>
      <c r="Y172" s="86"/>
      <c r="Z172" s="86"/>
      <c r="AA172" s="66"/>
      <c r="AB172" s="66"/>
      <c r="AC172" s="66"/>
      <c r="AD172" s="161"/>
      <c r="AE172" s="240"/>
      <c r="AF172" s="66"/>
      <c r="AG172" s="66" t="str">
        <f t="shared" si="36"/>
        <v>x</v>
      </c>
      <c r="AH172" s="86" t="s">
        <v>106</v>
      </c>
      <c r="AI172" s="86"/>
      <c r="AJ172" s="86"/>
      <c r="AK172" s="66"/>
      <c r="AL172" s="76">
        <f t="shared" ca="1" si="45"/>
        <v>49.334246575342469</v>
      </c>
      <c r="AM172" s="78" t="str">
        <f>IF(AND(E172=1,AG172=""),1,IF(AND(E172=1,O172=1,AG172="x"),#REF!,IF(AND(E172=1,O172&lt;&gt;1),O172,IF(OR(E172&gt;1,E172=0),""))))</f>
        <v/>
      </c>
      <c r="AN172" s="78" t="str">
        <f t="shared" si="49"/>
        <v/>
      </c>
      <c r="AT172" s="244">
        <v>63</v>
      </c>
    </row>
    <row r="173" spans="1:46" s="244" customFormat="1" ht="24" customHeight="1">
      <c r="A173" s="295">
        <v>64</v>
      </c>
      <c r="B173" s="295">
        <v>1</v>
      </c>
      <c r="C173" s="157" t="str">
        <f t="shared" si="50"/>
        <v>Nguyễn Đình Hoàn</v>
      </c>
      <c r="D173" s="157" t="s">
        <v>1250</v>
      </c>
      <c r="E173" s="62">
        <v>1</v>
      </c>
      <c r="F173" s="79" t="s">
        <v>1251</v>
      </c>
      <c r="G173" s="62">
        <v>1</v>
      </c>
      <c r="H173" s="72">
        <v>38055002860</v>
      </c>
      <c r="I173" s="72"/>
      <c r="J173" s="72"/>
      <c r="K173" s="72"/>
      <c r="L173" s="72"/>
      <c r="M173" s="72"/>
      <c r="N173" s="62" t="s">
        <v>1232</v>
      </c>
      <c r="O173" s="62">
        <v>6</v>
      </c>
      <c r="P173" s="62"/>
      <c r="Q173" s="62"/>
      <c r="R173" s="62"/>
      <c r="S173" s="161">
        <v>120</v>
      </c>
      <c r="T173" s="287">
        <v>40</v>
      </c>
      <c r="U173" s="86"/>
      <c r="V173" s="62">
        <v>1</v>
      </c>
      <c r="W173" s="62">
        <v>2</v>
      </c>
      <c r="X173" s="62"/>
      <c r="Y173" s="86">
        <v>4</v>
      </c>
      <c r="Z173" s="86"/>
      <c r="AA173" s="66"/>
      <c r="AB173" s="66"/>
      <c r="AC173" s="66"/>
      <c r="AD173" s="161">
        <v>10</v>
      </c>
      <c r="AE173" s="240"/>
      <c r="AF173" s="66"/>
      <c r="AG173" s="66" t="str">
        <f t="shared" si="36"/>
        <v>x</v>
      </c>
      <c r="AH173" s="86"/>
      <c r="AI173" s="86"/>
      <c r="AJ173" s="86">
        <v>7</v>
      </c>
      <c r="AK173" s="66"/>
      <c r="AL173" s="76"/>
      <c r="AM173" s="78"/>
      <c r="AN173" s="78"/>
    </row>
    <row r="174" spans="1:46" s="244" customFormat="1" ht="24" customHeight="1">
      <c r="A174" s="295" t="str">
        <f>IF(E174=1,SUMIF(E$10:E174,1),"")</f>
        <v/>
      </c>
      <c r="B174" s="295">
        <v>2</v>
      </c>
      <c r="C174" s="157" t="str">
        <f t="shared" si="50"/>
        <v>Nguyễn Đình Hoàn</v>
      </c>
      <c r="D174" s="157" t="s">
        <v>1252</v>
      </c>
      <c r="E174" s="62">
        <v>3</v>
      </c>
      <c r="F174" s="302" t="s">
        <v>1253</v>
      </c>
      <c r="G174" s="62">
        <v>1</v>
      </c>
      <c r="H174" s="72">
        <v>38089015111</v>
      </c>
      <c r="I174" s="72"/>
      <c r="J174" s="72"/>
      <c r="K174" s="72"/>
      <c r="L174" s="72"/>
      <c r="M174" s="72"/>
      <c r="N174" s="62" t="s">
        <v>1232</v>
      </c>
      <c r="O174" s="62">
        <v>6</v>
      </c>
      <c r="P174" s="62"/>
      <c r="Q174" s="62"/>
      <c r="R174" s="62"/>
      <c r="S174" s="161"/>
      <c r="T174" s="287"/>
      <c r="U174" s="86"/>
      <c r="V174" s="62"/>
      <c r="W174" s="62"/>
      <c r="X174" s="62"/>
      <c r="Y174" s="86"/>
      <c r="Z174" s="86"/>
      <c r="AA174" s="66"/>
      <c r="AB174" s="66"/>
      <c r="AC174" s="66"/>
      <c r="AD174" s="161"/>
      <c r="AE174" s="240"/>
      <c r="AF174" s="66"/>
      <c r="AG174" s="66"/>
      <c r="AH174" s="86"/>
      <c r="AI174" s="86"/>
      <c r="AJ174" s="86"/>
      <c r="AK174" s="66"/>
      <c r="AL174" s="76"/>
      <c r="AM174" s="78"/>
      <c r="AN174" s="78"/>
    </row>
    <row r="175" spans="1:46" s="244" customFormat="1" ht="24" customHeight="1">
      <c r="A175" s="295" t="str">
        <f>IF(E175=1,SUMIF(E$10:E175,1),"")</f>
        <v/>
      </c>
      <c r="B175" s="295">
        <v>3</v>
      </c>
      <c r="C175" s="157" t="str">
        <f t="shared" si="50"/>
        <v>Nguyễn Đình Hoàn</v>
      </c>
      <c r="D175" s="157" t="s">
        <v>1254</v>
      </c>
      <c r="E175" s="62">
        <v>3</v>
      </c>
      <c r="F175" s="302" t="s">
        <v>1255</v>
      </c>
      <c r="G175" s="62">
        <v>2</v>
      </c>
      <c r="H175" s="72">
        <v>38191002289</v>
      </c>
      <c r="I175" s="72"/>
      <c r="J175" s="72"/>
      <c r="K175" s="72"/>
      <c r="L175" s="72"/>
      <c r="M175" s="72"/>
      <c r="N175" s="62" t="s">
        <v>1232</v>
      </c>
      <c r="O175" s="62">
        <v>6</v>
      </c>
      <c r="P175" s="62"/>
      <c r="Q175" s="62"/>
      <c r="R175" s="62"/>
      <c r="S175" s="161"/>
      <c r="T175" s="287"/>
      <c r="U175" s="86"/>
      <c r="V175" s="62"/>
      <c r="W175" s="62"/>
      <c r="X175" s="62"/>
      <c r="Y175" s="86"/>
      <c r="Z175" s="86"/>
      <c r="AA175" s="66"/>
      <c r="AB175" s="66"/>
      <c r="AC175" s="66"/>
      <c r="AD175" s="161"/>
      <c r="AE175" s="240"/>
      <c r="AF175" s="66"/>
      <c r="AG175" s="66"/>
      <c r="AH175" s="86"/>
      <c r="AI175" s="86"/>
      <c r="AJ175" s="86"/>
      <c r="AK175" s="66"/>
      <c r="AL175" s="76"/>
      <c r="AM175" s="78"/>
      <c r="AN175" s="78"/>
    </row>
    <row r="176" spans="1:46" s="244" customFormat="1" ht="24" customHeight="1">
      <c r="A176" s="295" t="str">
        <f>IF(E176=1,SUMIF(E$10:E176,1),"")</f>
        <v/>
      </c>
      <c r="B176" s="295">
        <v>4</v>
      </c>
      <c r="C176" s="157" t="str">
        <f t="shared" si="50"/>
        <v>Nguyễn Đình Hoàn</v>
      </c>
      <c r="D176" s="157" t="s">
        <v>1256</v>
      </c>
      <c r="E176" s="62">
        <v>4</v>
      </c>
      <c r="F176" s="302" t="s">
        <v>1257</v>
      </c>
      <c r="G176" s="62">
        <v>1</v>
      </c>
      <c r="H176" s="72">
        <v>38217013475</v>
      </c>
      <c r="I176" s="72"/>
      <c r="J176" s="72"/>
      <c r="K176" s="72"/>
      <c r="L176" s="72"/>
      <c r="M176" s="72"/>
      <c r="N176" s="62" t="s">
        <v>1232</v>
      </c>
      <c r="O176" s="62">
        <v>6</v>
      </c>
      <c r="P176" s="62"/>
      <c r="Q176" s="62"/>
      <c r="R176" s="62"/>
      <c r="S176" s="161"/>
      <c r="T176" s="287"/>
      <c r="U176" s="86"/>
      <c r="V176" s="62"/>
      <c r="W176" s="62"/>
      <c r="X176" s="62"/>
      <c r="Y176" s="86"/>
      <c r="Z176" s="86"/>
      <c r="AA176" s="66"/>
      <c r="AB176" s="66"/>
      <c r="AC176" s="66"/>
      <c r="AD176" s="161"/>
      <c r="AE176" s="240"/>
      <c r="AF176" s="66"/>
      <c r="AG176" s="66"/>
      <c r="AH176" s="86"/>
      <c r="AI176" s="86"/>
      <c r="AJ176" s="86"/>
      <c r="AK176" s="66"/>
      <c r="AL176" s="76"/>
      <c r="AM176" s="78"/>
      <c r="AN176" s="78"/>
    </row>
    <row r="177" spans="1:46" s="244" customFormat="1" ht="24" customHeight="1">
      <c r="A177" s="295" t="str">
        <f>IF(E177=1,SUMIF(E$10:E177,1),"")</f>
        <v/>
      </c>
      <c r="B177" s="295">
        <v>5</v>
      </c>
      <c r="C177" s="157" t="str">
        <f t="shared" si="50"/>
        <v>Nguyễn Đình Hoàn</v>
      </c>
      <c r="D177" s="157" t="s">
        <v>1258</v>
      </c>
      <c r="E177" s="62">
        <v>4</v>
      </c>
      <c r="F177" s="79" t="s">
        <v>1259</v>
      </c>
      <c r="G177" s="62">
        <v>2</v>
      </c>
      <c r="H177" s="72">
        <v>38321000614</v>
      </c>
      <c r="I177" s="72"/>
      <c r="J177" s="72"/>
      <c r="K177" s="72"/>
      <c r="L177" s="72"/>
      <c r="M177" s="72"/>
      <c r="N177" s="62" t="s">
        <v>1232</v>
      </c>
      <c r="O177" s="62">
        <v>6</v>
      </c>
      <c r="P177" s="62"/>
      <c r="Q177" s="62"/>
      <c r="R177" s="62"/>
      <c r="S177" s="161"/>
      <c r="T177" s="287"/>
      <c r="U177" s="86"/>
      <c r="V177" s="62"/>
      <c r="W177" s="62"/>
      <c r="X177" s="62"/>
      <c r="Y177" s="86"/>
      <c r="Z177" s="86"/>
      <c r="AA177" s="66"/>
      <c r="AB177" s="66"/>
      <c r="AC177" s="66"/>
      <c r="AD177" s="161"/>
      <c r="AE177" s="240"/>
      <c r="AF177" s="66"/>
      <c r="AG177" s="66"/>
      <c r="AH177" s="86"/>
      <c r="AI177" s="86"/>
      <c r="AJ177" s="86"/>
      <c r="AK177" s="66"/>
      <c r="AL177" s="76"/>
      <c r="AM177" s="78"/>
      <c r="AN177" s="78"/>
    </row>
    <row r="178" spans="1:46" s="244" customFormat="1" ht="24" customHeight="1">
      <c r="A178" s="295">
        <v>65</v>
      </c>
      <c r="B178" s="295">
        <f>IF(E178=1,1,IF(E178&gt;1,#REF!+1,""))</f>
        <v>1</v>
      </c>
      <c r="C178" s="157" t="str">
        <f>IF(E178=1,D178,'[7]DS TN'!#REF!)</f>
        <v>Trương Công Hoàng</v>
      </c>
      <c r="D178" s="157" t="s">
        <v>1260</v>
      </c>
      <c r="E178" s="62">
        <v>1</v>
      </c>
      <c r="F178" s="79" t="s">
        <v>1261</v>
      </c>
      <c r="G178" s="62">
        <v>1</v>
      </c>
      <c r="H178" s="72" t="s">
        <v>1262</v>
      </c>
      <c r="I178" s="72"/>
      <c r="J178" s="72"/>
      <c r="K178" s="72"/>
      <c r="L178" s="72"/>
      <c r="M178" s="72"/>
      <c r="N178" s="62" t="s">
        <v>1263</v>
      </c>
      <c r="O178" s="161">
        <v>6</v>
      </c>
      <c r="P178" s="161"/>
      <c r="Q178" s="161"/>
      <c r="R178" s="161"/>
      <c r="S178" s="161">
        <v>70</v>
      </c>
      <c r="T178" s="303">
        <v>80</v>
      </c>
      <c r="U178" s="86">
        <v>1</v>
      </c>
      <c r="V178" s="161">
        <v>2</v>
      </c>
      <c r="W178" s="161"/>
      <c r="X178" s="161">
        <v>4</v>
      </c>
      <c r="Y178" s="86"/>
      <c r="Z178" s="86"/>
      <c r="AA178" s="66">
        <v>7</v>
      </c>
      <c r="AB178" s="66"/>
      <c r="AC178" s="66">
        <v>9</v>
      </c>
      <c r="AD178" s="161">
        <v>10</v>
      </c>
      <c r="AE178" s="240">
        <v>11</v>
      </c>
      <c r="AF178" s="66">
        <v>12</v>
      </c>
      <c r="AG178" s="66" t="str">
        <f t="shared" ref="AG178:AG199" si="51">IF(OR(AND(E178&lt;&gt;0,O178&lt;&gt;1),AND(E178=1,O178&lt;&gt;1),AND(E179=2,O179&lt;&gt;1)),"x","")</f>
        <v>x</v>
      </c>
      <c r="AH178" s="86"/>
      <c r="AI178" s="86"/>
      <c r="AJ178" s="86">
        <v>5</v>
      </c>
      <c r="AK178" s="66"/>
      <c r="AL178" s="76">
        <f t="shared" ref="AL178:AL206" ca="1" si="52">IF(F178="","",(TODAY()-F178)/365)</f>
        <v>31.638356164383563</v>
      </c>
      <c r="AM178" s="78">
        <f t="shared" ref="AM178:AM199" si="53">IF(AND(E178=1,AG178=""),1,IF(AND(E178=1,O178=1,AG178="x"),O179,IF(AND(E178=1,O178&lt;&gt;1),O178,IF(OR(E178&gt;1,E178=0),""))))</f>
        <v>6</v>
      </c>
      <c r="AN178" s="78" t="e">
        <f t="shared" ref="AN178:AN189" si="54">IF(AM178="","",(VLOOKUP(AM178,$AO$10:$AR$13,2,0)))</f>
        <v>#N/A</v>
      </c>
      <c r="AT178" s="244">
        <v>97</v>
      </c>
    </row>
    <row r="179" spans="1:46" s="244" customFormat="1" ht="24" customHeight="1">
      <c r="A179" s="295" t="str">
        <f>IF(E179=1,SUMIF(E$10:E179,1),"")</f>
        <v/>
      </c>
      <c r="B179" s="295">
        <f t="shared" ref="B179:B200" si="55">IF(E179=1,1,IF(E179&gt;1,B178+1,""))</f>
        <v>2</v>
      </c>
      <c r="C179" s="157" t="str">
        <f t="shared" ref="C179:C185" si="56">IF(E179=1,D179,C178)</f>
        <v>Trương Công Hoàng</v>
      </c>
      <c r="D179" s="157" t="s">
        <v>1254</v>
      </c>
      <c r="E179" s="62">
        <v>2</v>
      </c>
      <c r="F179" s="79">
        <v>33294</v>
      </c>
      <c r="G179" s="62">
        <v>2</v>
      </c>
      <c r="H179" s="72" t="s">
        <v>1264</v>
      </c>
      <c r="I179" s="72"/>
      <c r="J179" s="72"/>
      <c r="K179" s="72"/>
      <c r="L179" s="72"/>
      <c r="M179" s="72"/>
      <c r="N179" s="62" t="s">
        <v>1263</v>
      </c>
      <c r="O179" s="161">
        <v>6</v>
      </c>
      <c r="P179" s="161"/>
      <c r="Q179" s="161"/>
      <c r="R179" s="161"/>
      <c r="S179" s="161"/>
      <c r="T179" s="303"/>
      <c r="U179" s="86"/>
      <c r="V179" s="161"/>
      <c r="W179" s="161"/>
      <c r="X179" s="161"/>
      <c r="Y179" s="86"/>
      <c r="Z179" s="86"/>
      <c r="AA179" s="66"/>
      <c r="AB179" s="66"/>
      <c r="AC179" s="66"/>
      <c r="AD179" s="161"/>
      <c r="AE179" s="240"/>
      <c r="AF179" s="66"/>
      <c r="AG179" s="66" t="str">
        <f t="shared" si="51"/>
        <v>x</v>
      </c>
      <c r="AH179" s="86"/>
      <c r="AI179" s="86"/>
      <c r="AJ179" s="86"/>
      <c r="AK179" s="66"/>
      <c r="AL179" s="76">
        <f t="shared" ca="1" si="52"/>
        <v>34.824657534246576</v>
      </c>
      <c r="AM179" s="78" t="str">
        <f t="shared" si="53"/>
        <v/>
      </c>
      <c r="AN179" s="78" t="str">
        <f t="shared" si="54"/>
        <v/>
      </c>
      <c r="AT179" s="244">
        <v>98</v>
      </c>
    </row>
    <row r="180" spans="1:46" s="244" customFormat="1" ht="24" customHeight="1">
      <c r="A180" s="295" t="str">
        <f>IF(E180=1,SUMIF(E$10:E180,1),"")</f>
        <v/>
      </c>
      <c r="B180" s="295">
        <f t="shared" si="55"/>
        <v>3</v>
      </c>
      <c r="C180" s="157" t="str">
        <f t="shared" si="56"/>
        <v>Trương Công Hoàng</v>
      </c>
      <c r="D180" s="157" t="s">
        <v>1265</v>
      </c>
      <c r="E180" s="62">
        <v>3</v>
      </c>
      <c r="F180" s="79">
        <v>42027</v>
      </c>
      <c r="G180" s="62">
        <v>2</v>
      </c>
      <c r="H180" s="83">
        <v>38315036859</v>
      </c>
      <c r="I180" s="83"/>
      <c r="J180" s="83"/>
      <c r="K180" s="83"/>
      <c r="L180" s="83"/>
      <c r="M180" s="83"/>
      <c r="N180" s="62" t="s">
        <v>1263</v>
      </c>
      <c r="O180" s="161">
        <v>6</v>
      </c>
      <c r="P180" s="161"/>
      <c r="Q180" s="161"/>
      <c r="R180" s="161"/>
      <c r="S180" s="161"/>
      <c r="T180" s="303"/>
      <c r="U180" s="86"/>
      <c r="V180" s="161"/>
      <c r="W180" s="161"/>
      <c r="X180" s="161"/>
      <c r="Y180" s="86"/>
      <c r="Z180" s="86"/>
      <c r="AA180" s="66"/>
      <c r="AB180" s="66"/>
      <c r="AC180" s="66"/>
      <c r="AD180" s="161"/>
      <c r="AE180" s="240"/>
      <c r="AF180" s="66"/>
      <c r="AG180" s="66" t="str">
        <f t="shared" si="51"/>
        <v>x</v>
      </c>
      <c r="AH180" s="86"/>
      <c r="AI180" s="86"/>
      <c r="AJ180" s="86"/>
      <c r="AK180" s="66"/>
      <c r="AL180" s="76">
        <f t="shared" ca="1" si="52"/>
        <v>10.898630136986302</v>
      </c>
      <c r="AM180" s="78" t="str">
        <f t="shared" si="53"/>
        <v/>
      </c>
      <c r="AN180" s="78" t="str">
        <f t="shared" si="54"/>
        <v/>
      </c>
      <c r="AT180" s="244">
        <v>99</v>
      </c>
    </row>
    <row r="181" spans="1:46" s="244" customFormat="1" ht="24" customHeight="1">
      <c r="A181" s="295" t="str">
        <f>IF(E181=1,SUMIF(E$10:E181,1),"")</f>
        <v/>
      </c>
      <c r="B181" s="295">
        <f t="shared" si="55"/>
        <v>4</v>
      </c>
      <c r="C181" s="157" t="str">
        <f t="shared" si="56"/>
        <v>Trương Công Hoàng</v>
      </c>
      <c r="D181" s="157" t="s">
        <v>1266</v>
      </c>
      <c r="E181" s="62">
        <v>3</v>
      </c>
      <c r="F181" s="79">
        <v>43236</v>
      </c>
      <c r="G181" s="62">
        <v>1</v>
      </c>
      <c r="H181" s="83">
        <v>38218003728</v>
      </c>
      <c r="I181" s="83"/>
      <c r="J181" s="83"/>
      <c r="K181" s="83"/>
      <c r="L181" s="83"/>
      <c r="M181" s="83"/>
      <c r="N181" s="62" t="s">
        <v>1263</v>
      </c>
      <c r="O181" s="161">
        <v>6</v>
      </c>
      <c r="P181" s="161"/>
      <c r="Q181" s="161"/>
      <c r="R181" s="161"/>
      <c r="S181" s="161"/>
      <c r="T181" s="303"/>
      <c r="U181" s="86"/>
      <c r="V181" s="161"/>
      <c r="W181" s="161"/>
      <c r="X181" s="161"/>
      <c r="Y181" s="86"/>
      <c r="Z181" s="86"/>
      <c r="AA181" s="66"/>
      <c r="AB181" s="66"/>
      <c r="AC181" s="66"/>
      <c r="AD181" s="161"/>
      <c r="AE181" s="240"/>
      <c r="AF181" s="66"/>
      <c r="AG181" s="66" t="str">
        <f t="shared" si="51"/>
        <v>x</v>
      </c>
      <c r="AH181" s="86"/>
      <c r="AI181" s="86"/>
      <c r="AJ181" s="86"/>
      <c r="AK181" s="66"/>
      <c r="AL181" s="76">
        <f t="shared" ca="1" si="52"/>
        <v>7.5863013698630137</v>
      </c>
      <c r="AM181" s="78" t="str">
        <f t="shared" si="53"/>
        <v/>
      </c>
      <c r="AN181" s="78" t="str">
        <f t="shared" si="54"/>
        <v/>
      </c>
      <c r="AT181" s="244">
        <v>100</v>
      </c>
    </row>
    <row r="182" spans="1:46" s="244" customFormat="1" ht="24" customHeight="1">
      <c r="A182" s="295">
        <v>66</v>
      </c>
      <c r="B182" s="295">
        <f t="shared" si="55"/>
        <v>1</v>
      </c>
      <c r="C182" s="157" t="str">
        <f t="shared" si="56"/>
        <v>Bùi Văn Tâm</v>
      </c>
      <c r="D182" s="157" t="s">
        <v>391</v>
      </c>
      <c r="E182" s="62">
        <v>1</v>
      </c>
      <c r="F182" s="79">
        <v>33826</v>
      </c>
      <c r="G182" s="62">
        <v>1</v>
      </c>
      <c r="H182" s="72" t="s">
        <v>1267</v>
      </c>
      <c r="I182" s="72"/>
      <c r="J182" s="72"/>
      <c r="K182" s="72"/>
      <c r="L182" s="72"/>
      <c r="M182" s="72"/>
      <c r="N182" s="62" t="s">
        <v>1263</v>
      </c>
      <c r="O182" s="161">
        <v>6</v>
      </c>
      <c r="P182" s="161"/>
      <c r="Q182" s="161"/>
      <c r="R182" s="161"/>
      <c r="S182" s="161">
        <v>100</v>
      </c>
      <c r="T182" s="303">
        <v>70</v>
      </c>
      <c r="U182" s="86">
        <v>1</v>
      </c>
      <c r="V182" s="161">
        <v>2</v>
      </c>
      <c r="W182" s="161"/>
      <c r="X182" s="161">
        <v>4</v>
      </c>
      <c r="Y182" s="86"/>
      <c r="Z182" s="86"/>
      <c r="AA182" s="66">
        <v>7</v>
      </c>
      <c r="AB182" s="66">
        <v>8</v>
      </c>
      <c r="AC182" s="66">
        <v>9</v>
      </c>
      <c r="AD182" s="161">
        <v>10</v>
      </c>
      <c r="AE182" s="240"/>
      <c r="AF182" s="66"/>
      <c r="AG182" s="66" t="str">
        <f t="shared" si="51"/>
        <v>x</v>
      </c>
      <c r="AH182" s="86"/>
      <c r="AI182" s="86"/>
      <c r="AJ182" s="86">
        <v>5</v>
      </c>
      <c r="AK182" s="66"/>
      <c r="AL182" s="76">
        <f t="shared" ca="1" si="52"/>
        <v>33.367123287671234</v>
      </c>
      <c r="AM182" s="78">
        <f t="shared" si="53"/>
        <v>6</v>
      </c>
      <c r="AN182" s="78" t="e">
        <f t="shared" si="54"/>
        <v>#N/A</v>
      </c>
      <c r="AT182" s="244">
        <v>101</v>
      </c>
    </row>
    <row r="183" spans="1:46" s="244" customFormat="1" ht="24" customHeight="1">
      <c r="A183" s="295" t="str">
        <f>IF(E183=1,SUMIF(E$10:E183,1),"")</f>
        <v/>
      </c>
      <c r="B183" s="295">
        <f t="shared" si="55"/>
        <v>2</v>
      </c>
      <c r="C183" s="157" t="str">
        <f t="shared" si="56"/>
        <v>Bùi Văn Tâm</v>
      </c>
      <c r="D183" s="157" t="s">
        <v>1268</v>
      </c>
      <c r="E183" s="62">
        <v>2</v>
      </c>
      <c r="F183" s="79">
        <v>35652</v>
      </c>
      <c r="G183" s="62">
        <v>2</v>
      </c>
      <c r="H183" s="72" t="s">
        <v>1269</v>
      </c>
      <c r="I183" s="72"/>
      <c r="J183" s="72"/>
      <c r="K183" s="72"/>
      <c r="L183" s="72"/>
      <c r="M183" s="72"/>
      <c r="N183" s="62" t="s">
        <v>1263</v>
      </c>
      <c r="O183" s="161">
        <v>6</v>
      </c>
      <c r="P183" s="161"/>
      <c r="Q183" s="161"/>
      <c r="R183" s="161"/>
      <c r="S183" s="161"/>
      <c r="T183" s="303"/>
      <c r="U183" s="86"/>
      <c r="V183" s="161"/>
      <c r="W183" s="161"/>
      <c r="X183" s="161"/>
      <c r="Y183" s="86"/>
      <c r="Z183" s="86"/>
      <c r="AA183" s="66"/>
      <c r="AB183" s="66"/>
      <c r="AC183" s="66"/>
      <c r="AD183" s="161"/>
      <c r="AE183" s="240"/>
      <c r="AF183" s="66"/>
      <c r="AG183" s="66" t="str">
        <f t="shared" si="51"/>
        <v>x</v>
      </c>
      <c r="AH183" s="86"/>
      <c r="AI183" s="86"/>
      <c r="AJ183" s="86"/>
      <c r="AK183" s="66"/>
      <c r="AL183" s="76">
        <f t="shared" ca="1" si="52"/>
        <v>28.364383561643837</v>
      </c>
      <c r="AM183" s="78" t="str">
        <f t="shared" si="53"/>
        <v/>
      </c>
      <c r="AN183" s="78" t="str">
        <f t="shared" si="54"/>
        <v/>
      </c>
      <c r="AT183" s="244">
        <v>102</v>
      </c>
    </row>
    <row r="184" spans="1:46" s="244" customFormat="1" ht="24" customHeight="1">
      <c r="A184" s="295" t="str">
        <f>IF(E184=1,SUMIF(E$10:E184,1),"")</f>
        <v/>
      </c>
      <c r="B184" s="295">
        <f t="shared" si="55"/>
        <v>3</v>
      </c>
      <c r="C184" s="157" t="str">
        <f t="shared" si="56"/>
        <v>Bùi Văn Tâm</v>
      </c>
      <c r="D184" s="157" t="s">
        <v>1270</v>
      </c>
      <c r="E184" s="62">
        <v>3</v>
      </c>
      <c r="F184" s="79">
        <v>42303</v>
      </c>
      <c r="G184" s="62">
        <v>1</v>
      </c>
      <c r="H184" s="72">
        <v>38215042464</v>
      </c>
      <c r="I184" s="72"/>
      <c r="J184" s="72"/>
      <c r="K184" s="72"/>
      <c r="L184" s="72"/>
      <c r="M184" s="72"/>
      <c r="N184" s="62" t="s">
        <v>1263</v>
      </c>
      <c r="O184" s="161">
        <v>6</v>
      </c>
      <c r="P184" s="161"/>
      <c r="Q184" s="161"/>
      <c r="R184" s="161"/>
      <c r="S184" s="161"/>
      <c r="T184" s="303"/>
      <c r="U184" s="86"/>
      <c r="V184" s="161"/>
      <c r="W184" s="161"/>
      <c r="X184" s="161"/>
      <c r="Y184" s="86"/>
      <c r="Z184" s="86"/>
      <c r="AA184" s="66"/>
      <c r="AB184" s="66"/>
      <c r="AC184" s="66"/>
      <c r="AD184" s="161"/>
      <c r="AE184" s="240"/>
      <c r="AF184" s="66"/>
      <c r="AG184" s="66" t="str">
        <f t="shared" si="51"/>
        <v>x</v>
      </c>
      <c r="AH184" s="86"/>
      <c r="AI184" s="86"/>
      <c r="AJ184" s="86"/>
      <c r="AK184" s="66"/>
      <c r="AL184" s="76">
        <f t="shared" ca="1" si="52"/>
        <v>10.142465753424657</v>
      </c>
      <c r="AM184" s="78" t="str">
        <f t="shared" si="53"/>
        <v/>
      </c>
      <c r="AN184" s="78" t="str">
        <f t="shared" si="54"/>
        <v/>
      </c>
      <c r="AT184" s="244">
        <v>103</v>
      </c>
    </row>
    <row r="185" spans="1:46" s="244" customFormat="1" ht="24" customHeight="1">
      <c r="A185" s="295" t="str">
        <f>IF(E185=1,SUMIF(E$10:E185,1),"")</f>
        <v/>
      </c>
      <c r="B185" s="295">
        <f t="shared" si="55"/>
        <v>4</v>
      </c>
      <c r="C185" s="157" t="str">
        <f t="shared" si="56"/>
        <v>Bùi Văn Tâm</v>
      </c>
      <c r="D185" s="157" t="s">
        <v>1271</v>
      </c>
      <c r="E185" s="62">
        <v>3</v>
      </c>
      <c r="F185" s="79">
        <v>44124</v>
      </c>
      <c r="G185" s="62">
        <v>1</v>
      </c>
      <c r="H185" s="83">
        <v>38220033778</v>
      </c>
      <c r="I185" s="83"/>
      <c r="J185" s="83"/>
      <c r="K185" s="83"/>
      <c r="L185" s="83"/>
      <c r="M185" s="83"/>
      <c r="N185" s="62" t="s">
        <v>1263</v>
      </c>
      <c r="O185" s="161">
        <v>6</v>
      </c>
      <c r="P185" s="161"/>
      <c r="Q185" s="161"/>
      <c r="R185" s="161"/>
      <c r="S185" s="161"/>
      <c r="T185" s="303"/>
      <c r="U185" s="86"/>
      <c r="V185" s="161"/>
      <c r="W185" s="161"/>
      <c r="X185" s="161"/>
      <c r="Y185" s="86"/>
      <c r="Z185" s="86"/>
      <c r="AA185" s="66"/>
      <c r="AB185" s="66"/>
      <c r="AC185" s="66"/>
      <c r="AD185" s="161"/>
      <c r="AE185" s="240"/>
      <c r="AF185" s="66"/>
      <c r="AG185" s="66" t="s">
        <v>106</v>
      </c>
      <c r="AH185" s="86"/>
      <c r="AI185" s="86"/>
      <c r="AJ185" s="86"/>
      <c r="AK185" s="66"/>
      <c r="AL185" s="76">
        <f t="shared" ca="1" si="52"/>
        <v>5.1534246575342468</v>
      </c>
      <c r="AM185" s="78" t="str">
        <f>IF(AND(E185=1,AG185=""),1,IF(AND(E185=1,O185=1,AG185="x"),#REF!,IF(AND(E185=1,O185&lt;&gt;1),O185,IF(OR(E185&gt;1,E185=0),""))))</f>
        <v/>
      </c>
      <c r="AN185" s="78" t="str">
        <f t="shared" si="54"/>
        <v/>
      </c>
      <c r="AT185" s="244">
        <v>104</v>
      </c>
    </row>
    <row r="186" spans="1:46" s="244" customFormat="1" ht="24" customHeight="1">
      <c r="A186" s="295">
        <v>67</v>
      </c>
      <c r="B186" s="295">
        <f>IF(E186=1,1,IF(E186&gt;1,#REF!+1,""))</f>
        <v>1</v>
      </c>
      <c r="C186" s="157" t="str">
        <f>IF(E186=1,D186,#REF!)</f>
        <v>Nguyễn Văn Nghị</v>
      </c>
      <c r="D186" s="304" t="s">
        <v>1272</v>
      </c>
      <c r="E186" s="159">
        <v>1</v>
      </c>
      <c r="F186" s="305">
        <v>32554</v>
      </c>
      <c r="G186" s="159">
        <v>1</v>
      </c>
      <c r="H186" s="306">
        <v>38089029459</v>
      </c>
      <c r="I186" s="306"/>
      <c r="J186" s="306"/>
      <c r="K186" s="306"/>
      <c r="L186" s="306"/>
      <c r="M186" s="306"/>
      <c r="N186" s="67" t="s">
        <v>1263</v>
      </c>
      <c r="O186" s="67">
        <v>6</v>
      </c>
      <c r="P186" s="67"/>
      <c r="Q186" s="67"/>
      <c r="R186" s="67"/>
      <c r="S186" s="159">
        <v>115</v>
      </c>
      <c r="T186" s="303">
        <v>30</v>
      </c>
      <c r="U186" s="86">
        <v>1</v>
      </c>
      <c r="V186" s="67">
        <v>2</v>
      </c>
      <c r="W186" s="67"/>
      <c r="X186" s="67"/>
      <c r="Y186" s="86"/>
      <c r="Z186" s="86"/>
      <c r="AA186" s="66">
        <v>7</v>
      </c>
      <c r="AB186" s="66"/>
      <c r="AC186" s="66"/>
      <c r="AD186" s="307"/>
      <c r="AE186" s="240"/>
      <c r="AF186" s="66"/>
      <c r="AG186" s="66" t="str">
        <f t="shared" si="51"/>
        <v>x</v>
      </c>
      <c r="AH186" s="86"/>
      <c r="AI186" s="86"/>
      <c r="AJ186" s="86">
        <v>1</v>
      </c>
      <c r="AK186" s="66"/>
      <c r="AL186" s="76">
        <f t="shared" ca="1" si="52"/>
        <v>36.852054794520548</v>
      </c>
      <c r="AM186" s="78">
        <f t="shared" si="53"/>
        <v>6</v>
      </c>
      <c r="AN186" s="78" t="e">
        <f t="shared" si="54"/>
        <v>#N/A</v>
      </c>
      <c r="AT186" s="244">
        <v>109</v>
      </c>
    </row>
    <row r="187" spans="1:46" s="244" customFormat="1" ht="24" customHeight="1">
      <c r="A187" s="295" t="str">
        <f>IF(E187=1,SUMIF(E$10:E187,1),"")</f>
        <v/>
      </c>
      <c r="B187" s="295">
        <f t="shared" si="55"/>
        <v>2</v>
      </c>
      <c r="C187" s="157" t="str">
        <f t="shared" ref="C187:C189" si="57">IF(E187=1,D187,C186)</f>
        <v>Nguyễn Văn Nghị</v>
      </c>
      <c r="D187" s="304" t="s">
        <v>1273</v>
      </c>
      <c r="E187" s="159">
        <v>2</v>
      </c>
      <c r="F187" s="305">
        <v>29496</v>
      </c>
      <c r="G187" s="159">
        <v>2</v>
      </c>
      <c r="H187" s="306">
        <v>38180024074</v>
      </c>
      <c r="I187" s="306"/>
      <c r="J187" s="306"/>
      <c r="K187" s="306"/>
      <c r="L187" s="306"/>
      <c r="M187" s="306"/>
      <c r="N187" s="67" t="s">
        <v>1263</v>
      </c>
      <c r="O187" s="67">
        <v>6</v>
      </c>
      <c r="P187" s="67"/>
      <c r="Q187" s="67"/>
      <c r="R187" s="67"/>
      <c r="S187" s="159"/>
      <c r="T187" s="303"/>
      <c r="U187" s="86"/>
      <c r="V187" s="67"/>
      <c r="W187" s="67"/>
      <c r="X187" s="67"/>
      <c r="Y187" s="86"/>
      <c r="Z187" s="86"/>
      <c r="AA187" s="66"/>
      <c r="AB187" s="66"/>
      <c r="AC187" s="66"/>
      <c r="AD187" s="307"/>
      <c r="AE187" s="240"/>
      <c r="AF187" s="66"/>
      <c r="AG187" s="66" t="str">
        <f t="shared" si="51"/>
        <v>x</v>
      </c>
      <c r="AH187" s="86"/>
      <c r="AI187" s="86"/>
      <c r="AJ187" s="86"/>
      <c r="AK187" s="66"/>
      <c r="AL187" s="76">
        <f t="shared" ca="1" si="52"/>
        <v>45.230136986301368</v>
      </c>
      <c r="AM187" s="78" t="str">
        <f t="shared" si="53"/>
        <v/>
      </c>
      <c r="AN187" s="78" t="str">
        <f t="shared" si="54"/>
        <v/>
      </c>
      <c r="AT187" s="244">
        <v>110</v>
      </c>
    </row>
    <row r="188" spans="1:46" s="244" customFormat="1" ht="24" customHeight="1">
      <c r="A188" s="295" t="str">
        <f>IF(E188=1,SUMIF(E$10:E188,1),"")</f>
        <v/>
      </c>
      <c r="B188" s="295">
        <f t="shared" si="55"/>
        <v>3</v>
      </c>
      <c r="C188" s="157" t="str">
        <f t="shared" si="57"/>
        <v>Nguyễn Văn Nghị</v>
      </c>
      <c r="D188" s="304" t="s">
        <v>1274</v>
      </c>
      <c r="E188" s="159">
        <v>3</v>
      </c>
      <c r="F188" s="305">
        <v>41752</v>
      </c>
      <c r="G188" s="159">
        <v>1</v>
      </c>
      <c r="H188" s="72" t="s">
        <v>1275</v>
      </c>
      <c r="I188" s="72"/>
      <c r="J188" s="72"/>
      <c r="K188" s="72"/>
      <c r="L188" s="72"/>
      <c r="M188" s="72"/>
      <c r="N188" s="67" t="s">
        <v>1263</v>
      </c>
      <c r="O188" s="67">
        <v>6</v>
      </c>
      <c r="P188" s="67"/>
      <c r="Q188" s="67"/>
      <c r="R188" s="67"/>
      <c r="S188" s="159"/>
      <c r="T188" s="303"/>
      <c r="U188" s="86"/>
      <c r="V188" s="67"/>
      <c r="W188" s="67"/>
      <c r="X188" s="67"/>
      <c r="Y188" s="86"/>
      <c r="Z188" s="86"/>
      <c r="AA188" s="66"/>
      <c r="AB188" s="66"/>
      <c r="AC188" s="66"/>
      <c r="AD188" s="307"/>
      <c r="AE188" s="240"/>
      <c r="AF188" s="66"/>
      <c r="AG188" s="66" t="str">
        <f t="shared" si="51"/>
        <v>x</v>
      </c>
      <c r="AH188" s="86"/>
      <c r="AI188" s="86"/>
      <c r="AJ188" s="86"/>
      <c r="AK188" s="66"/>
      <c r="AL188" s="76">
        <f t="shared" ca="1" si="52"/>
        <v>11.652054794520549</v>
      </c>
      <c r="AM188" s="78" t="str">
        <f t="shared" si="53"/>
        <v/>
      </c>
      <c r="AN188" s="78" t="str">
        <f t="shared" si="54"/>
        <v/>
      </c>
      <c r="AT188" s="244">
        <v>111</v>
      </c>
    </row>
    <row r="189" spans="1:46" s="244" customFormat="1" ht="24" customHeight="1">
      <c r="A189" s="295" t="str">
        <f>IF(E189=1,SUMIF(E$10:E189,1),"")</f>
        <v/>
      </c>
      <c r="B189" s="295">
        <f t="shared" si="55"/>
        <v>4</v>
      </c>
      <c r="C189" s="157" t="str">
        <f t="shared" si="57"/>
        <v>Nguyễn Văn Nghị</v>
      </c>
      <c r="D189" s="304" t="s">
        <v>1276</v>
      </c>
      <c r="E189" s="159">
        <v>3</v>
      </c>
      <c r="F189" s="305">
        <v>42545</v>
      </c>
      <c r="G189" s="159">
        <v>1</v>
      </c>
      <c r="H189" s="306">
        <v>38216037967</v>
      </c>
      <c r="I189" s="306"/>
      <c r="J189" s="306"/>
      <c r="K189" s="306"/>
      <c r="L189" s="306"/>
      <c r="M189" s="306"/>
      <c r="N189" s="67" t="s">
        <v>1263</v>
      </c>
      <c r="O189" s="67">
        <v>6</v>
      </c>
      <c r="P189" s="67"/>
      <c r="Q189" s="67"/>
      <c r="R189" s="67"/>
      <c r="S189" s="159"/>
      <c r="T189" s="303"/>
      <c r="U189" s="86"/>
      <c r="V189" s="67"/>
      <c r="W189" s="67"/>
      <c r="X189" s="67"/>
      <c r="Y189" s="86"/>
      <c r="Z189" s="86"/>
      <c r="AA189" s="66"/>
      <c r="AB189" s="66"/>
      <c r="AC189" s="66"/>
      <c r="AD189" s="307"/>
      <c r="AE189" s="240"/>
      <c r="AF189" s="66"/>
      <c r="AG189" s="66" t="str">
        <f>IF(OR(AND(E189&lt;&gt;0,O189&lt;&gt;1),AND(E189=1,O189&lt;&gt;1),AND(E193=2,O193&lt;&gt;1)),"x","")</f>
        <v>x</v>
      </c>
      <c r="AH189" s="86"/>
      <c r="AI189" s="86"/>
      <c r="AJ189" s="86"/>
      <c r="AK189" s="66"/>
      <c r="AL189" s="76">
        <f t="shared" ca="1" si="52"/>
        <v>9.4794520547945211</v>
      </c>
      <c r="AM189" s="78" t="str">
        <f>IF(AND(E189=1,AG189=""),1,IF(AND(E189=1,O189=1,AG189="x"),#REF!,IF(AND(E189=1,O189&lt;&gt;1),O189,IF(OR(E189&gt;1,E189=0),""))))</f>
        <v/>
      </c>
      <c r="AN189" s="78" t="str">
        <f t="shared" si="54"/>
        <v/>
      </c>
      <c r="AT189" s="244">
        <v>112</v>
      </c>
    </row>
    <row r="190" spans="1:46" s="291" customFormat="1" ht="24" customHeight="1">
      <c r="A190" s="299">
        <v>68</v>
      </c>
      <c r="B190" s="299">
        <v>1</v>
      </c>
      <c r="C190" s="273" t="s">
        <v>1277</v>
      </c>
      <c r="D190" s="273" t="s">
        <v>1277</v>
      </c>
      <c r="E190" s="308">
        <v>1</v>
      </c>
      <c r="F190" s="309" t="s">
        <v>1278</v>
      </c>
      <c r="G190" s="308">
        <v>1</v>
      </c>
      <c r="H190" s="310">
        <v>38061015283</v>
      </c>
      <c r="I190" s="310"/>
      <c r="J190" s="310"/>
      <c r="K190" s="310"/>
      <c r="L190" s="310"/>
      <c r="M190" s="310"/>
      <c r="N190" s="311" t="s">
        <v>1263</v>
      </c>
      <c r="O190" s="311">
        <v>6</v>
      </c>
      <c r="P190" s="311"/>
      <c r="Q190" s="311"/>
      <c r="R190" s="311"/>
      <c r="S190" s="308">
        <v>120</v>
      </c>
      <c r="T190" s="312">
        <v>30</v>
      </c>
      <c r="U190" s="198">
        <v>1</v>
      </c>
      <c r="V190" s="311">
        <v>2</v>
      </c>
      <c r="W190" s="311"/>
      <c r="X190" s="311"/>
      <c r="Y190" s="198"/>
      <c r="Z190" s="198"/>
      <c r="AA190" s="61"/>
      <c r="AB190" s="61"/>
      <c r="AC190" s="61">
        <v>9</v>
      </c>
      <c r="AD190" s="313"/>
      <c r="AE190" s="294"/>
      <c r="AF190" s="61"/>
      <c r="AG190" s="61" t="s">
        <v>106</v>
      </c>
      <c r="AH190" s="198"/>
      <c r="AI190" s="198"/>
      <c r="AJ190" s="198">
        <v>7</v>
      </c>
      <c r="AK190" s="61" t="s">
        <v>980</v>
      </c>
      <c r="AL190" s="301"/>
      <c r="AM190" s="206"/>
      <c r="AN190" s="206"/>
    </row>
    <row r="191" spans="1:46" s="244" customFormat="1" ht="24" customHeight="1">
      <c r="A191" s="295" t="str">
        <f>IF(E191=1,SUMIF(E$10:E191,1),"")</f>
        <v/>
      </c>
      <c r="B191" s="295">
        <v>2</v>
      </c>
      <c r="C191" s="157" t="s">
        <v>1277</v>
      </c>
      <c r="D191" s="304" t="s">
        <v>85</v>
      </c>
      <c r="E191" s="159">
        <v>2</v>
      </c>
      <c r="F191" s="314" t="s">
        <v>1279</v>
      </c>
      <c r="G191" s="159">
        <v>2</v>
      </c>
      <c r="H191" s="306">
        <v>38158014063</v>
      </c>
      <c r="I191" s="306"/>
      <c r="J191" s="306"/>
      <c r="K191" s="306"/>
      <c r="L191" s="306"/>
      <c r="M191" s="306"/>
      <c r="N191" s="67" t="s">
        <v>1263</v>
      </c>
      <c r="O191" s="67">
        <v>6</v>
      </c>
      <c r="P191" s="67"/>
      <c r="Q191" s="67"/>
      <c r="R191" s="67"/>
      <c r="S191" s="159"/>
      <c r="T191" s="303"/>
      <c r="U191" s="86"/>
      <c r="V191" s="67"/>
      <c r="W191" s="67"/>
      <c r="X191" s="67"/>
      <c r="Y191" s="86"/>
      <c r="Z191" s="86"/>
      <c r="AA191" s="66"/>
      <c r="AB191" s="66"/>
      <c r="AC191" s="66"/>
      <c r="AD191" s="307"/>
      <c r="AE191" s="240"/>
      <c r="AF191" s="66"/>
      <c r="AG191" s="66"/>
      <c r="AH191" s="86"/>
      <c r="AI191" s="86"/>
      <c r="AJ191" s="86"/>
      <c r="AK191" s="66"/>
      <c r="AL191" s="76"/>
      <c r="AM191" s="78"/>
      <c r="AN191" s="78"/>
    </row>
    <row r="192" spans="1:46" s="291" customFormat="1" ht="24" customHeight="1">
      <c r="A192" s="299">
        <v>69</v>
      </c>
      <c r="B192" s="299">
        <v>1</v>
      </c>
      <c r="C192" s="273" t="s">
        <v>1280</v>
      </c>
      <c r="D192" s="273" t="s">
        <v>1280</v>
      </c>
      <c r="E192" s="308">
        <v>1</v>
      </c>
      <c r="F192" s="309" t="s">
        <v>1281</v>
      </c>
      <c r="G192" s="308">
        <v>1</v>
      </c>
      <c r="H192" s="310">
        <v>38053006409</v>
      </c>
      <c r="I192" s="310"/>
      <c r="J192" s="310"/>
      <c r="K192" s="310"/>
      <c r="L192" s="310"/>
      <c r="M192" s="310"/>
      <c r="N192" s="311" t="s">
        <v>1263</v>
      </c>
      <c r="O192" s="311">
        <v>6</v>
      </c>
      <c r="P192" s="311"/>
      <c r="Q192" s="311"/>
      <c r="R192" s="311"/>
      <c r="S192" s="308">
        <v>120</v>
      </c>
      <c r="T192" s="312">
        <v>40</v>
      </c>
      <c r="U192" s="198">
        <v>1</v>
      </c>
      <c r="V192" s="311">
        <v>2</v>
      </c>
      <c r="W192" s="311"/>
      <c r="X192" s="311"/>
      <c r="Y192" s="198"/>
      <c r="Z192" s="198"/>
      <c r="AA192" s="61"/>
      <c r="AB192" s="61"/>
      <c r="AC192" s="61">
        <v>9</v>
      </c>
      <c r="AD192" s="313"/>
      <c r="AE192" s="294">
        <v>11</v>
      </c>
      <c r="AF192" s="61"/>
      <c r="AG192" s="61" t="s">
        <v>106</v>
      </c>
      <c r="AH192" s="198"/>
      <c r="AI192" s="198"/>
      <c r="AJ192" s="198">
        <v>7</v>
      </c>
      <c r="AK192" s="61" t="s">
        <v>980</v>
      </c>
      <c r="AL192" s="301"/>
      <c r="AM192" s="206"/>
      <c r="AN192" s="206"/>
    </row>
    <row r="193" spans="1:46" s="244" customFormat="1" ht="24" customHeight="1">
      <c r="A193" s="295">
        <v>70</v>
      </c>
      <c r="B193" s="295">
        <f>IF(E193=1,1,IF(E193&gt;1,#REF!+1,""))</f>
        <v>1</v>
      </c>
      <c r="C193" s="89" t="s">
        <v>1282</v>
      </c>
      <c r="D193" s="157" t="s">
        <v>1283</v>
      </c>
      <c r="E193" s="62">
        <v>1</v>
      </c>
      <c r="F193" s="79" t="s">
        <v>1284</v>
      </c>
      <c r="G193" s="62">
        <v>1</v>
      </c>
      <c r="H193" s="83">
        <v>38048006768</v>
      </c>
      <c r="I193" s="83"/>
      <c r="J193" s="83"/>
      <c r="K193" s="83"/>
      <c r="L193" s="83"/>
      <c r="M193" s="83"/>
      <c r="N193" s="62" t="s">
        <v>1285</v>
      </c>
      <c r="O193" s="161">
        <v>6</v>
      </c>
      <c r="P193" s="161"/>
      <c r="Q193" s="161"/>
      <c r="R193" s="161"/>
      <c r="S193" s="161">
        <v>100</v>
      </c>
      <c r="T193" s="303">
        <v>30</v>
      </c>
      <c r="U193" s="86">
        <v>1</v>
      </c>
      <c r="V193" s="161">
        <v>2</v>
      </c>
      <c r="W193" s="161"/>
      <c r="X193" s="161"/>
      <c r="Y193" s="86"/>
      <c r="Z193" s="86"/>
      <c r="AA193" s="66"/>
      <c r="AB193" s="66"/>
      <c r="AC193" s="66">
        <v>9</v>
      </c>
      <c r="AD193" s="161"/>
      <c r="AE193" s="240"/>
      <c r="AF193" s="66"/>
      <c r="AG193" s="66" t="str">
        <f t="shared" si="51"/>
        <v>x</v>
      </c>
      <c r="AH193" s="86"/>
      <c r="AI193" s="86"/>
      <c r="AJ193" s="86">
        <v>1</v>
      </c>
      <c r="AK193" s="66"/>
      <c r="AL193" s="76">
        <f t="shared" ca="1" si="52"/>
        <v>77.175342465753431</v>
      </c>
      <c r="AM193" s="78">
        <f t="shared" si="53"/>
        <v>6</v>
      </c>
      <c r="AN193" s="78" t="e">
        <f t="shared" ref="AN193:AN205" si="58">IF(AM193="","",(VLOOKUP(AM193,$AO$10:$AR$13,2,0)))</f>
        <v>#N/A</v>
      </c>
      <c r="AT193" s="244">
        <v>119</v>
      </c>
    </row>
    <row r="194" spans="1:46" s="244" customFormat="1" ht="24" customHeight="1">
      <c r="A194" s="295" t="str">
        <f>IF(E194=1,SUMIF(E$10:E194,1),"")</f>
        <v/>
      </c>
      <c r="B194" s="295">
        <f t="shared" si="55"/>
        <v>2</v>
      </c>
      <c r="C194" s="89" t="s">
        <v>1282</v>
      </c>
      <c r="D194" s="157" t="s">
        <v>1286</v>
      </c>
      <c r="E194" s="62">
        <v>2</v>
      </c>
      <c r="F194" s="79">
        <v>19161</v>
      </c>
      <c r="G194" s="62">
        <v>2</v>
      </c>
      <c r="H194" s="83">
        <v>38152002452</v>
      </c>
      <c r="I194" s="83"/>
      <c r="J194" s="83"/>
      <c r="K194" s="83"/>
      <c r="L194" s="83"/>
      <c r="M194" s="83"/>
      <c r="N194" s="62" t="s">
        <v>1285</v>
      </c>
      <c r="O194" s="161">
        <v>6</v>
      </c>
      <c r="P194" s="161"/>
      <c r="Q194" s="161"/>
      <c r="R194" s="161"/>
      <c r="S194" s="161"/>
      <c r="T194" s="303"/>
      <c r="U194" s="86"/>
      <c r="V194" s="161"/>
      <c r="W194" s="161"/>
      <c r="X194" s="161">
        <v>4</v>
      </c>
      <c r="Y194" s="86"/>
      <c r="Z194" s="86"/>
      <c r="AA194" s="66"/>
      <c r="AB194" s="66"/>
      <c r="AC194" s="66"/>
      <c r="AD194" s="161"/>
      <c r="AE194" s="240"/>
      <c r="AF194" s="66"/>
      <c r="AG194" s="66" t="str">
        <f t="shared" si="51"/>
        <v>x</v>
      </c>
      <c r="AH194" s="86"/>
      <c r="AI194" s="86"/>
      <c r="AJ194" s="86"/>
      <c r="AK194" s="66"/>
      <c r="AL194" s="76">
        <f t="shared" ca="1" si="52"/>
        <v>73.545205479452051</v>
      </c>
      <c r="AM194" s="78" t="str">
        <f t="shared" si="53"/>
        <v/>
      </c>
      <c r="AN194" s="78" t="str">
        <f t="shared" si="58"/>
        <v/>
      </c>
      <c r="AT194" s="244">
        <v>120</v>
      </c>
    </row>
    <row r="195" spans="1:46" s="244" customFormat="1" ht="24" customHeight="1">
      <c r="A195" s="295" t="str">
        <f>IF(E195=1,SUMIF(E$10:E195,1),"")</f>
        <v/>
      </c>
      <c r="B195" s="295">
        <f t="shared" si="55"/>
        <v>3</v>
      </c>
      <c r="C195" s="89" t="s">
        <v>1282</v>
      </c>
      <c r="D195" s="157" t="s">
        <v>1282</v>
      </c>
      <c r="E195" s="62">
        <v>3</v>
      </c>
      <c r="F195" s="79" t="s">
        <v>1287</v>
      </c>
      <c r="G195" s="62">
        <v>1</v>
      </c>
      <c r="H195" s="83">
        <v>38092007858</v>
      </c>
      <c r="I195" s="83"/>
      <c r="J195" s="83"/>
      <c r="K195" s="83"/>
      <c r="L195" s="83"/>
      <c r="M195" s="83"/>
      <c r="N195" s="62" t="s">
        <v>1285</v>
      </c>
      <c r="O195" s="161">
        <v>6</v>
      </c>
      <c r="P195" s="161"/>
      <c r="Q195" s="161"/>
      <c r="R195" s="161"/>
      <c r="S195" s="161"/>
      <c r="T195" s="303"/>
      <c r="U195" s="86"/>
      <c r="V195" s="161"/>
      <c r="W195" s="161"/>
      <c r="X195" s="161">
        <v>4</v>
      </c>
      <c r="Y195" s="86"/>
      <c r="Z195" s="86"/>
      <c r="AA195" s="66"/>
      <c r="AB195" s="66"/>
      <c r="AC195" s="66"/>
      <c r="AD195" s="161"/>
      <c r="AE195" s="240"/>
      <c r="AF195" s="66"/>
      <c r="AG195" s="66" t="str">
        <f t="shared" si="51"/>
        <v>x</v>
      </c>
      <c r="AH195" s="86"/>
      <c r="AI195" s="86"/>
      <c r="AJ195" s="86"/>
      <c r="AK195" s="66"/>
      <c r="AL195" s="76">
        <f t="shared" ca="1" si="52"/>
        <v>33.254794520547946</v>
      </c>
      <c r="AM195" s="78" t="str">
        <f t="shared" si="53"/>
        <v/>
      </c>
      <c r="AN195" s="78" t="str">
        <f t="shared" si="58"/>
        <v/>
      </c>
      <c r="AT195" s="244">
        <v>121</v>
      </c>
    </row>
    <row r="196" spans="1:46" s="244" customFormat="1" ht="24" customHeight="1">
      <c r="A196" s="295" t="str">
        <f>IF(E196=1,SUMIF(E$10:E196,1),"")</f>
        <v/>
      </c>
      <c r="B196" s="295">
        <f t="shared" si="55"/>
        <v>4</v>
      </c>
      <c r="C196" s="89" t="s">
        <v>1282</v>
      </c>
      <c r="D196" s="157" t="s">
        <v>1288</v>
      </c>
      <c r="E196" s="62">
        <v>3</v>
      </c>
      <c r="F196" s="79" t="s">
        <v>1289</v>
      </c>
      <c r="G196" s="62">
        <v>2</v>
      </c>
      <c r="H196" s="83">
        <v>38196017109</v>
      </c>
      <c r="I196" s="83"/>
      <c r="J196" s="83"/>
      <c r="K196" s="83"/>
      <c r="L196" s="83"/>
      <c r="M196" s="83"/>
      <c r="N196" s="62" t="s">
        <v>1285</v>
      </c>
      <c r="O196" s="161">
        <v>6</v>
      </c>
      <c r="P196" s="161"/>
      <c r="Q196" s="161"/>
      <c r="R196" s="161"/>
      <c r="S196" s="161"/>
      <c r="T196" s="303"/>
      <c r="U196" s="86"/>
      <c r="V196" s="161"/>
      <c r="W196" s="161"/>
      <c r="X196" s="161">
        <v>4</v>
      </c>
      <c r="Y196" s="86"/>
      <c r="Z196" s="86"/>
      <c r="AA196" s="66"/>
      <c r="AB196" s="66"/>
      <c r="AC196" s="66"/>
      <c r="AD196" s="161"/>
      <c r="AE196" s="240"/>
      <c r="AF196" s="66"/>
      <c r="AG196" s="66" t="str">
        <f t="shared" si="51"/>
        <v>x</v>
      </c>
      <c r="AH196" s="86"/>
      <c r="AI196" s="86"/>
      <c r="AJ196" s="86"/>
      <c r="AK196" s="66"/>
      <c r="AL196" s="76">
        <f t="shared" ca="1" si="52"/>
        <v>28.997260273972604</v>
      </c>
      <c r="AM196" s="78" t="str">
        <f t="shared" si="53"/>
        <v/>
      </c>
      <c r="AN196" s="78" t="str">
        <f t="shared" si="58"/>
        <v/>
      </c>
      <c r="AT196" s="244">
        <v>122</v>
      </c>
    </row>
    <row r="197" spans="1:46" s="244" customFormat="1" ht="24" customHeight="1">
      <c r="A197" s="295" t="str">
        <f>IF(E197=1,SUMIF(E$10:E197,1),"")</f>
        <v/>
      </c>
      <c r="B197" s="295">
        <f t="shared" si="55"/>
        <v>5</v>
      </c>
      <c r="C197" s="89" t="s">
        <v>1282</v>
      </c>
      <c r="D197" s="157" t="s">
        <v>1290</v>
      </c>
      <c r="E197" s="62">
        <v>6</v>
      </c>
      <c r="F197" s="79">
        <v>42575</v>
      </c>
      <c r="G197" s="62">
        <v>1</v>
      </c>
      <c r="H197" s="83">
        <v>38216014056</v>
      </c>
      <c r="I197" s="83"/>
      <c r="J197" s="83"/>
      <c r="K197" s="83"/>
      <c r="L197" s="83"/>
      <c r="M197" s="83"/>
      <c r="N197" s="62" t="s">
        <v>1285</v>
      </c>
      <c r="O197" s="161">
        <v>6</v>
      </c>
      <c r="P197" s="161"/>
      <c r="Q197" s="161"/>
      <c r="R197" s="161"/>
      <c r="S197" s="161"/>
      <c r="T197" s="303"/>
      <c r="U197" s="86"/>
      <c r="V197" s="161"/>
      <c r="W197" s="161"/>
      <c r="X197" s="161">
        <v>4</v>
      </c>
      <c r="Y197" s="86"/>
      <c r="Z197" s="86"/>
      <c r="AA197" s="66"/>
      <c r="AB197" s="66"/>
      <c r="AC197" s="66"/>
      <c r="AD197" s="161"/>
      <c r="AE197" s="240"/>
      <c r="AF197" s="66"/>
      <c r="AG197" s="66" t="str">
        <f t="shared" si="51"/>
        <v>x</v>
      </c>
      <c r="AH197" s="86"/>
      <c r="AI197" s="86"/>
      <c r="AJ197" s="86"/>
      <c r="AK197" s="66"/>
      <c r="AL197" s="76">
        <f t="shared" ca="1" si="52"/>
        <v>9.3972602739726021</v>
      </c>
      <c r="AM197" s="78" t="str">
        <f t="shared" si="53"/>
        <v/>
      </c>
      <c r="AN197" s="78" t="str">
        <f t="shared" si="58"/>
        <v/>
      </c>
      <c r="AT197" s="244">
        <v>123</v>
      </c>
    </row>
    <row r="198" spans="1:46" s="244" customFormat="1" ht="24" customHeight="1">
      <c r="A198" s="295" t="str">
        <f>IF(E198=1,SUMIF(E$10:E198,1),"")</f>
        <v/>
      </c>
      <c r="B198" s="295">
        <f t="shared" si="55"/>
        <v>6</v>
      </c>
      <c r="C198" s="89" t="s">
        <v>1282</v>
      </c>
      <c r="D198" s="157" t="s">
        <v>1291</v>
      </c>
      <c r="E198" s="62">
        <v>6</v>
      </c>
      <c r="F198" s="79">
        <v>43749</v>
      </c>
      <c r="G198" s="62">
        <v>2</v>
      </c>
      <c r="H198" s="83">
        <v>38319029127</v>
      </c>
      <c r="I198" s="83"/>
      <c r="J198" s="83"/>
      <c r="K198" s="83"/>
      <c r="L198" s="83"/>
      <c r="M198" s="83"/>
      <c r="N198" s="62" t="s">
        <v>1285</v>
      </c>
      <c r="O198" s="161">
        <v>6</v>
      </c>
      <c r="P198" s="161"/>
      <c r="Q198" s="161"/>
      <c r="R198" s="161"/>
      <c r="S198" s="161"/>
      <c r="T198" s="303"/>
      <c r="U198" s="86"/>
      <c r="V198" s="161"/>
      <c r="W198" s="161"/>
      <c r="X198" s="161"/>
      <c r="Y198" s="86"/>
      <c r="Z198" s="86"/>
      <c r="AA198" s="66"/>
      <c r="AB198" s="66"/>
      <c r="AC198" s="66"/>
      <c r="AD198" s="161"/>
      <c r="AE198" s="240"/>
      <c r="AF198" s="66"/>
      <c r="AG198" s="66" t="str">
        <f t="shared" si="51"/>
        <v>x</v>
      </c>
      <c r="AH198" s="86"/>
      <c r="AI198" s="86"/>
      <c r="AJ198" s="86"/>
      <c r="AK198" s="66"/>
      <c r="AL198" s="76">
        <f t="shared" ca="1" si="52"/>
        <v>6.1808219178082195</v>
      </c>
      <c r="AM198" s="78" t="str">
        <f t="shared" si="53"/>
        <v/>
      </c>
      <c r="AN198" s="78" t="str">
        <f t="shared" si="58"/>
        <v/>
      </c>
      <c r="AT198" s="244">
        <v>124</v>
      </c>
    </row>
    <row r="199" spans="1:46" s="244" customFormat="1" ht="24" customHeight="1">
      <c r="A199" s="295" t="str">
        <f>IF(E199=1,SUMIF(E$10:E199,1),"")</f>
        <v/>
      </c>
      <c r="B199" s="295">
        <f t="shared" si="55"/>
        <v>7</v>
      </c>
      <c r="C199" s="89" t="s">
        <v>1282</v>
      </c>
      <c r="D199" s="157" t="s">
        <v>1292</v>
      </c>
      <c r="E199" s="62">
        <v>5</v>
      </c>
      <c r="F199" s="79" t="s">
        <v>1293</v>
      </c>
      <c r="G199" s="62">
        <v>1</v>
      </c>
      <c r="H199" s="174">
        <v>38223027669</v>
      </c>
      <c r="I199" s="174"/>
      <c r="J199" s="174"/>
      <c r="K199" s="174"/>
      <c r="L199" s="174"/>
      <c r="M199" s="174"/>
      <c r="N199" s="62" t="s">
        <v>1285</v>
      </c>
      <c r="O199" s="161">
        <v>6</v>
      </c>
      <c r="P199" s="161"/>
      <c r="Q199" s="161"/>
      <c r="R199" s="161"/>
      <c r="S199" s="161"/>
      <c r="T199" s="303"/>
      <c r="U199" s="86"/>
      <c r="V199" s="161"/>
      <c r="W199" s="161"/>
      <c r="X199" s="161"/>
      <c r="Y199" s="86"/>
      <c r="Z199" s="86"/>
      <c r="AA199" s="66"/>
      <c r="AB199" s="66"/>
      <c r="AC199" s="66"/>
      <c r="AD199" s="161"/>
      <c r="AE199" s="240"/>
      <c r="AF199" s="66"/>
      <c r="AG199" s="66" t="str">
        <f t="shared" si="51"/>
        <v>x</v>
      </c>
      <c r="AH199" s="86"/>
      <c r="AI199" s="86"/>
      <c r="AJ199" s="86"/>
      <c r="AK199" s="66"/>
      <c r="AL199" s="76">
        <f t="shared" ca="1" si="52"/>
        <v>2.2904109589041095</v>
      </c>
      <c r="AM199" s="78" t="str">
        <f t="shared" si="53"/>
        <v/>
      </c>
      <c r="AN199" s="78" t="str">
        <f t="shared" si="58"/>
        <v/>
      </c>
      <c r="AT199" s="244">
        <v>125</v>
      </c>
    </row>
    <row r="200" spans="1:46" s="244" customFormat="1" ht="24" customHeight="1">
      <c r="A200" s="295">
        <v>71</v>
      </c>
      <c r="B200" s="295">
        <f t="shared" si="55"/>
        <v>1</v>
      </c>
      <c r="C200" s="157" t="str">
        <f>IF(E200=1,D200,'[7]DS TN'!#REF!)</f>
        <v>Quách Thị Hiền</v>
      </c>
      <c r="D200" s="157" t="s">
        <v>1294</v>
      </c>
      <c r="E200" s="62">
        <v>1</v>
      </c>
      <c r="F200" s="79">
        <v>25851</v>
      </c>
      <c r="G200" s="62">
        <v>2</v>
      </c>
      <c r="H200" s="72">
        <v>38170038028</v>
      </c>
      <c r="I200" s="72"/>
      <c r="J200" s="72"/>
      <c r="K200" s="72"/>
      <c r="L200" s="72"/>
      <c r="M200" s="72"/>
      <c r="N200" s="62" t="s">
        <v>1285</v>
      </c>
      <c r="O200" s="161">
        <v>6</v>
      </c>
      <c r="P200" s="161"/>
      <c r="Q200" s="161"/>
      <c r="R200" s="161"/>
      <c r="S200" s="161">
        <v>90</v>
      </c>
      <c r="T200" s="303">
        <v>30</v>
      </c>
      <c r="U200" s="86">
        <v>1</v>
      </c>
      <c r="V200" s="161"/>
      <c r="W200" s="161"/>
      <c r="X200" s="161"/>
      <c r="Y200" s="86"/>
      <c r="Z200" s="86"/>
      <c r="AA200" s="66">
        <v>7</v>
      </c>
      <c r="AB200" s="66"/>
      <c r="AC200" s="66"/>
      <c r="AD200" s="161">
        <v>10</v>
      </c>
      <c r="AE200" s="240"/>
      <c r="AF200" s="66"/>
      <c r="AG200" s="66" t="s">
        <v>106</v>
      </c>
      <c r="AH200" s="86"/>
      <c r="AI200" s="86"/>
      <c r="AJ200" s="86">
        <v>7</v>
      </c>
      <c r="AK200" s="66"/>
      <c r="AL200" s="76">
        <f t="shared" ca="1" si="52"/>
        <v>55.216438356164382</v>
      </c>
      <c r="AM200" s="78">
        <f>IF(AND(E200=1,AG200=""),1,IF(AND(E200=1,O200=1,AG200="x"),#REF!,IF(AND(E200=1,O200&lt;&gt;1),O200,IF(OR(E200&gt;1,E200=0),""))))</f>
        <v>6</v>
      </c>
      <c r="AN200" s="78" t="e">
        <f t="shared" si="58"/>
        <v>#N/A</v>
      </c>
      <c r="AT200" s="244">
        <v>126</v>
      </c>
    </row>
    <row r="201" spans="1:46" s="244" customFormat="1" ht="24" customHeight="1">
      <c r="A201" s="295">
        <v>72</v>
      </c>
      <c r="B201" s="295">
        <f>IF(E201=1,1,IF(E201&gt;1,#REF!+1,""))</f>
        <v>1</v>
      </c>
      <c r="C201" s="157" t="str">
        <f>IF(E201=1,D201,'[7]DS TN'!#REF!)</f>
        <v>Nguyễn Đình Phương</v>
      </c>
      <c r="D201" s="157" t="s">
        <v>1295</v>
      </c>
      <c r="E201" s="62">
        <v>1</v>
      </c>
      <c r="F201" s="79">
        <v>32023</v>
      </c>
      <c r="G201" s="62">
        <v>1</v>
      </c>
      <c r="H201" s="83">
        <v>38317020676</v>
      </c>
      <c r="I201" s="83"/>
      <c r="J201" s="83"/>
      <c r="K201" s="83"/>
      <c r="L201" s="83"/>
      <c r="M201" s="83"/>
      <c r="N201" s="62" t="s">
        <v>1285</v>
      </c>
      <c r="O201" s="161">
        <v>6</v>
      </c>
      <c r="P201" s="161"/>
      <c r="Q201" s="161"/>
      <c r="R201" s="161"/>
      <c r="S201" s="161">
        <v>110</v>
      </c>
      <c r="T201" s="303">
        <v>30</v>
      </c>
      <c r="U201" s="86">
        <v>1</v>
      </c>
      <c r="V201" s="161">
        <v>2</v>
      </c>
      <c r="W201" s="161"/>
      <c r="X201" s="161"/>
      <c r="Y201" s="86"/>
      <c r="Z201" s="86"/>
      <c r="AA201" s="66"/>
      <c r="AB201" s="66"/>
      <c r="AC201" s="66">
        <v>9</v>
      </c>
      <c r="AD201" s="161"/>
      <c r="AE201" s="240"/>
      <c r="AF201" s="66"/>
      <c r="AG201" s="66" t="str">
        <f t="shared" ref="AG201:AG205" si="59">IF(OR(AND(E201&lt;&gt;0,O201&lt;&gt;1),AND(E201=1,O201&lt;&gt;1),AND(E202=2,O202&lt;&gt;1)),"x","")</f>
        <v>x</v>
      </c>
      <c r="AH201" s="86"/>
      <c r="AI201" s="86"/>
      <c r="AJ201" s="86">
        <v>1</v>
      </c>
      <c r="AK201" s="66"/>
      <c r="AL201" s="76">
        <f t="shared" ca="1" si="52"/>
        <v>38.30684931506849</v>
      </c>
      <c r="AM201" s="78">
        <f t="shared" ref="AM201:AM204" si="60">IF(AND(E201=1,AG201=""),1,IF(AND(E201=1,O201=1,AG201="x"),O202,IF(AND(E201=1,O201&lt;&gt;1),O201,IF(OR(E201&gt;1,E201=0),""))))</f>
        <v>6</v>
      </c>
      <c r="AN201" s="78" t="e">
        <f t="shared" si="58"/>
        <v>#N/A</v>
      </c>
      <c r="AT201" s="244">
        <v>137</v>
      </c>
    </row>
    <row r="202" spans="1:46" s="244" customFormat="1" ht="24" customHeight="1">
      <c r="A202" s="295" t="str">
        <f>IF(E202=1,SUMIF(E$10:E202,1),"")</f>
        <v/>
      </c>
      <c r="B202" s="295">
        <f t="shared" ref="B202:B205" si="61">IF(E202=1,1,IF(E202&gt;1,B201+1,""))</f>
        <v>2</v>
      </c>
      <c r="C202" s="157" t="str">
        <f>IF(E202=1,D202,C201)</f>
        <v>Nguyễn Đình Phương</v>
      </c>
      <c r="D202" s="157" t="s">
        <v>1296</v>
      </c>
      <c r="E202" s="62">
        <v>2</v>
      </c>
      <c r="F202" s="79" t="s">
        <v>1297</v>
      </c>
      <c r="G202" s="62">
        <v>2</v>
      </c>
      <c r="H202" s="72" t="s">
        <v>1298</v>
      </c>
      <c r="I202" s="72"/>
      <c r="J202" s="72"/>
      <c r="K202" s="72"/>
      <c r="L202" s="72"/>
      <c r="M202" s="72"/>
      <c r="N202" s="62" t="s">
        <v>1285</v>
      </c>
      <c r="O202" s="161">
        <v>6</v>
      </c>
      <c r="P202" s="161"/>
      <c r="Q202" s="161"/>
      <c r="R202" s="161"/>
      <c r="S202" s="161"/>
      <c r="T202" s="303"/>
      <c r="U202" s="86"/>
      <c r="V202" s="161"/>
      <c r="W202" s="161"/>
      <c r="X202" s="161">
        <v>4</v>
      </c>
      <c r="Y202" s="86"/>
      <c r="Z202" s="86"/>
      <c r="AA202" s="66"/>
      <c r="AB202" s="66"/>
      <c r="AC202" s="66"/>
      <c r="AD202" s="161"/>
      <c r="AE202" s="240"/>
      <c r="AF202" s="66"/>
      <c r="AG202" s="66" t="str">
        <f t="shared" si="59"/>
        <v>x</v>
      </c>
      <c r="AH202" s="86"/>
      <c r="AI202" s="86"/>
      <c r="AJ202" s="86"/>
      <c r="AK202" s="66"/>
      <c r="AL202" s="76">
        <f t="shared" ca="1" si="52"/>
        <v>41.676712328767124</v>
      </c>
      <c r="AM202" s="78" t="str">
        <f t="shared" si="60"/>
        <v/>
      </c>
      <c r="AN202" s="78" t="str">
        <f t="shared" si="58"/>
        <v/>
      </c>
      <c r="AT202" s="244">
        <v>138</v>
      </c>
    </row>
    <row r="203" spans="1:46" s="244" customFormat="1" ht="24" customHeight="1">
      <c r="A203" s="295" t="str">
        <f>IF(E203=1,SUMIF(E$10:E203,1),"")</f>
        <v/>
      </c>
      <c r="B203" s="295">
        <f t="shared" si="61"/>
        <v>3</v>
      </c>
      <c r="C203" s="157" t="str">
        <f>IF(E203=1,D203,C202)</f>
        <v>Nguyễn Đình Phương</v>
      </c>
      <c r="D203" s="157" t="s">
        <v>1299</v>
      </c>
      <c r="E203" s="62">
        <v>3</v>
      </c>
      <c r="F203" s="79">
        <v>39158</v>
      </c>
      <c r="G203" s="62">
        <v>1</v>
      </c>
      <c r="H203" s="72" t="s">
        <v>1300</v>
      </c>
      <c r="I203" s="72"/>
      <c r="J203" s="72"/>
      <c r="K203" s="72"/>
      <c r="L203" s="72"/>
      <c r="M203" s="72"/>
      <c r="N203" s="62" t="s">
        <v>1285</v>
      </c>
      <c r="O203" s="161">
        <v>6</v>
      </c>
      <c r="P203" s="161"/>
      <c r="Q203" s="161"/>
      <c r="R203" s="161"/>
      <c r="S203" s="161"/>
      <c r="T203" s="303"/>
      <c r="U203" s="86"/>
      <c r="V203" s="161"/>
      <c r="W203" s="161"/>
      <c r="X203" s="161"/>
      <c r="Y203" s="86"/>
      <c r="Z203" s="86"/>
      <c r="AA203" s="66"/>
      <c r="AB203" s="66"/>
      <c r="AC203" s="66"/>
      <c r="AD203" s="161"/>
      <c r="AE203" s="240"/>
      <c r="AF203" s="66"/>
      <c r="AG203" s="66" t="str">
        <f t="shared" si="59"/>
        <v>x</v>
      </c>
      <c r="AH203" s="86"/>
      <c r="AI203" s="86"/>
      <c r="AJ203" s="86"/>
      <c r="AK203" s="66"/>
      <c r="AL203" s="76">
        <f t="shared" ca="1" si="52"/>
        <v>18.758904109589039</v>
      </c>
      <c r="AM203" s="78" t="str">
        <f t="shared" si="60"/>
        <v/>
      </c>
      <c r="AN203" s="78" t="str">
        <f t="shared" si="58"/>
        <v/>
      </c>
      <c r="AT203" s="244">
        <v>139</v>
      </c>
    </row>
    <row r="204" spans="1:46" s="244" customFormat="1" ht="24" customHeight="1">
      <c r="A204" s="295" t="str">
        <f>IF(E204=1,SUMIF(E$10:E204,1),"")</f>
        <v/>
      </c>
      <c r="B204" s="295">
        <f t="shared" si="61"/>
        <v>4</v>
      </c>
      <c r="C204" s="157" t="str">
        <f>IF(E204=1,D204,C203)</f>
        <v>Nguyễn Đình Phương</v>
      </c>
      <c r="D204" s="157" t="s">
        <v>1301</v>
      </c>
      <c r="E204" s="62">
        <v>3</v>
      </c>
      <c r="F204" s="79">
        <v>39633</v>
      </c>
      <c r="G204" s="62">
        <v>2</v>
      </c>
      <c r="H204" s="72" t="s">
        <v>1302</v>
      </c>
      <c r="I204" s="72"/>
      <c r="J204" s="72"/>
      <c r="K204" s="72"/>
      <c r="L204" s="72"/>
      <c r="M204" s="72"/>
      <c r="N204" s="62" t="s">
        <v>1285</v>
      </c>
      <c r="O204" s="161">
        <v>6</v>
      </c>
      <c r="P204" s="161"/>
      <c r="Q204" s="161"/>
      <c r="R204" s="161"/>
      <c r="S204" s="161"/>
      <c r="T204" s="303"/>
      <c r="U204" s="86"/>
      <c r="V204" s="161"/>
      <c r="W204" s="161"/>
      <c r="X204" s="161">
        <v>4</v>
      </c>
      <c r="Y204" s="86"/>
      <c r="Z204" s="86"/>
      <c r="AA204" s="66"/>
      <c r="AB204" s="66"/>
      <c r="AC204" s="66"/>
      <c r="AD204" s="161"/>
      <c r="AE204" s="240"/>
      <c r="AF204" s="66"/>
      <c r="AG204" s="66" t="str">
        <f t="shared" si="59"/>
        <v>x</v>
      </c>
      <c r="AH204" s="86"/>
      <c r="AI204" s="86"/>
      <c r="AJ204" s="86"/>
      <c r="AK204" s="66"/>
      <c r="AL204" s="76">
        <f t="shared" ca="1" si="52"/>
        <v>17.457534246575342</v>
      </c>
      <c r="AM204" s="78" t="str">
        <f t="shared" si="60"/>
        <v/>
      </c>
      <c r="AN204" s="78" t="str">
        <f t="shared" si="58"/>
        <v/>
      </c>
      <c r="AT204" s="244">
        <v>140</v>
      </c>
    </row>
    <row r="205" spans="1:46" s="244" customFormat="1" ht="24" customHeight="1">
      <c r="A205" s="295" t="str">
        <f>IF(E205=1,SUMIF(E$10:E205,1),"")</f>
        <v/>
      </c>
      <c r="B205" s="295">
        <f t="shared" si="61"/>
        <v>5</v>
      </c>
      <c r="C205" s="157" t="str">
        <f t="shared" ref="C205" si="62">IF(E205=1,D205,C204)</f>
        <v>Nguyễn Đình Phương</v>
      </c>
      <c r="D205" s="157" t="s">
        <v>1303</v>
      </c>
      <c r="E205" s="62">
        <v>3</v>
      </c>
      <c r="F205" s="79" t="s">
        <v>1304</v>
      </c>
      <c r="G205" s="62">
        <v>2</v>
      </c>
      <c r="H205" s="83">
        <v>38320017736</v>
      </c>
      <c r="I205" s="83"/>
      <c r="J205" s="83"/>
      <c r="K205" s="83"/>
      <c r="L205" s="83"/>
      <c r="M205" s="83"/>
      <c r="N205" s="62" t="s">
        <v>1285</v>
      </c>
      <c r="O205" s="161">
        <v>6</v>
      </c>
      <c r="P205" s="161"/>
      <c r="Q205" s="161"/>
      <c r="R205" s="161"/>
      <c r="S205" s="161"/>
      <c r="T205" s="303"/>
      <c r="U205" s="86"/>
      <c r="V205" s="161"/>
      <c r="W205" s="161"/>
      <c r="X205" s="161"/>
      <c r="Y205" s="86"/>
      <c r="Z205" s="86"/>
      <c r="AA205" s="66"/>
      <c r="AB205" s="66"/>
      <c r="AC205" s="66"/>
      <c r="AD205" s="161"/>
      <c r="AE205" s="240"/>
      <c r="AF205" s="66"/>
      <c r="AG205" s="66" t="str">
        <f t="shared" si="59"/>
        <v>x</v>
      </c>
      <c r="AH205" s="86"/>
      <c r="AI205" s="86"/>
      <c r="AJ205" s="86"/>
      <c r="AK205" s="66"/>
      <c r="AL205" s="76">
        <f t="shared" ca="1" si="52"/>
        <v>5.4767123287671229</v>
      </c>
      <c r="AM205" s="78" t="str">
        <f>IF(AND(E205=1,AG205=""),1,IF(AND(E205=1,O205=1,AG205="x"),#REF!,IF(AND(E205=1,O205&lt;&gt;1),O205,IF(OR(E205&gt;1,E205=0),""))))</f>
        <v/>
      </c>
      <c r="AN205" s="78" t="str">
        <f t="shared" si="58"/>
        <v/>
      </c>
      <c r="AT205" s="244">
        <v>141</v>
      </c>
    </row>
    <row r="206" spans="1:46" s="244" customFormat="1" ht="24" customHeight="1">
      <c r="A206" s="295">
        <v>73</v>
      </c>
      <c r="B206" s="295">
        <v>1</v>
      </c>
      <c r="C206" s="89" t="s">
        <v>1305</v>
      </c>
      <c r="D206" s="157" t="s">
        <v>1305</v>
      </c>
      <c r="E206" s="62">
        <v>1</v>
      </c>
      <c r="F206" s="79" t="s">
        <v>1306</v>
      </c>
      <c r="G206" s="62">
        <v>1</v>
      </c>
      <c r="H206" s="72" t="s">
        <v>1307</v>
      </c>
      <c r="I206" s="62"/>
      <c r="J206" s="83"/>
      <c r="K206" s="83"/>
      <c r="L206" s="83"/>
      <c r="M206" s="83"/>
      <c r="N206" s="62" t="s">
        <v>1285</v>
      </c>
      <c r="O206" s="161">
        <v>6</v>
      </c>
      <c r="P206" s="161"/>
      <c r="Q206" s="161"/>
      <c r="R206" s="161"/>
      <c r="S206" s="161">
        <v>105</v>
      </c>
      <c r="T206" s="303">
        <v>30</v>
      </c>
      <c r="U206" s="86">
        <v>1</v>
      </c>
      <c r="V206" s="161"/>
      <c r="W206" s="161"/>
      <c r="X206" s="161"/>
      <c r="Y206" s="86"/>
      <c r="Z206" s="86"/>
      <c r="AA206" s="66"/>
      <c r="AB206" s="66"/>
      <c r="AC206" s="66">
        <v>9</v>
      </c>
      <c r="AD206" s="161">
        <v>10</v>
      </c>
      <c r="AE206" s="240"/>
      <c r="AF206" s="66"/>
      <c r="AG206" s="66" t="s">
        <v>106</v>
      </c>
      <c r="AH206" s="86"/>
      <c r="AI206" s="86"/>
      <c r="AJ206" s="86"/>
      <c r="AK206" s="61" t="s">
        <v>2942</v>
      </c>
      <c r="AL206" s="76">
        <f t="shared" ca="1" si="52"/>
        <v>33.906849315068492</v>
      </c>
      <c r="AM206" s="78"/>
      <c r="AN206" s="78"/>
    </row>
    <row r="207" spans="1:46" s="244" customFormat="1" ht="24" customHeight="1">
      <c r="A207" s="295" t="str">
        <f>IF(E207=1,SUMIF(E$10:E207,1),"")</f>
        <v/>
      </c>
      <c r="B207" s="295">
        <v>2</v>
      </c>
      <c r="C207" s="157" t="str">
        <f>IF(E207=1,D207,C206)</f>
        <v>Bùi Văn Vương</v>
      </c>
      <c r="D207" s="157" t="s">
        <v>1308</v>
      </c>
      <c r="E207" s="62">
        <v>3</v>
      </c>
      <c r="F207" s="79">
        <v>43449</v>
      </c>
      <c r="G207" s="62">
        <v>1</v>
      </c>
      <c r="H207" s="83">
        <v>38218043124</v>
      </c>
      <c r="I207" s="62"/>
      <c r="J207" s="83"/>
      <c r="K207" s="83"/>
      <c r="L207" s="83"/>
      <c r="M207" s="83"/>
      <c r="N207" s="62" t="s">
        <v>1285</v>
      </c>
      <c r="O207" s="161">
        <v>6</v>
      </c>
      <c r="P207" s="161"/>
      <c r="Q207" s="161"/>
      <c r="R207" s="161"/>
      <c r="S207" s="161"/>
      <c r="T207" s="303"/>
      <c r="U207" s="86"/>
      <c r="V207" s="161"/>
      <c r="W207" s="161"/>
      <c r="X207" s="161"/>
      <c r="Y207" s="86"/>
      <c r="Z207" s="86"/>
      <c r="AA207" s="66"/>
      <c r="AB207" s="66"/>
      <c r="AC207" s="66"/>
      <c r="AD207" s="161"/>
      <c r="AE207" s="240"/>
      <c r="AF207" s="66"/>
      <c r="AG207" s="66"/>
      <c r="AH207" s="86"/>
      <c r="AI207" s="86"/>
      <c r="AJ207" s="86"/>
      <c r="AK207" s="66"/>
      <c r="AL207" s="76"/>
      <c r="AM207" s="78"/>
      <c r="AN207" s="78"/>
    </row>
    <row r="208" spans="1:46" s="244" customFormat="1" ht="24" customHeight="1">
      <c r="A208" s="295">
        <v>74</v>
      </c>
      <c r="B208" s="295">
        <v>1</v>
      </c>
      <c r="C208" s="89" t="s">
        <v>1309</v>
      </c>
      <c r="D208" s="157" t="s">
        <v>1309</v>
      </c>
      <c r="E208" s="62">
        <v>1</v>
      </c>
      <c r="F208" s="79">
        <v>19126</v>
      </c>
      <c r="G208" s="62">
        <v>1</v>
      </c>
      <c r="H208" s="158" t="s">
        <v>1310</v>
      </c>
      <c r="I208" s="62"/>
      <c r="J208" s="83"/>
      <c r="K208" s="83"/>
      <c r="L208" s="83"/>
      <c r="M208" s="83"/>
      <c r="N208" s="62" t="s">
        <v>1285</v>
      </c>
      <c r="O208" s="161">
        <v>6</v>
      </c>
      <c r="P208" s="161"/>
      <c r="Q208" s="161"/>
      <c r="R208" s="161"/>
      <c r="S208" s="161">
        <v>110</v>
      </c>
      <c r="T208" s="303">
        <v>30</v>
      </c>
      <c r="U208" s="86"/>
      <c r="V208" s="161"/>
      <c r="W208" s="161"/>
      <c r="X208" s="161">
        <v>4</v>
      </c>
      <c r="Y208" s="86"/>
      <c r="Z208" s="86"/>
      <c r="AA208" s="66"/>
      <c r="AB208" s="66"/>
      <c r="AC208" s="66">
        <v>9</v>
      </c>
      <c r="AD208" s="161"/>
      <c r="AE208" s="240">
        <v>11</v>
      </c>
      <c r="AF208" s="66"/>
      <c r="AG208" s="66" t="s">
        <v>106</v>
      </c>
      <c r="AH208" s="86"/>
      <c r="AI208" s="86"/>
      <c r="AJ208" s="86"/>
      <c r="AK208" s="61" t="s">
        <v>2942</v>
      </c>
      <c r="AL208" s="76"/>
      <c r="AM208" s="78"/>
      <c r="AN208" s="78"/>
    </row>
    <row r="209" spans="1:45" s="244" customFormat="1" ht="24" customHeight="1">
      <c r="A209" s="295">
        <v>75</v>
      </c>
      <c r="B209" s="295">
        <v>1</v>
      </c>
      <c r="C209" s="89" t="s">
        <v>1311</v>
      </c>
      <c r="D209" s="157" t="s">
        <v>1311</v>
      </c>
      <c r="E209" s="62">
        <v>1</v>
      </c>
      <c r="F209" s="79">
        <v>22013</v>
      </c>
      <c r="G209" s="62">
        <v>1</v>
      </c>
      <c r="H209" s="72" t="s">
        <v>1312</v>
      </c>
      <c r="I209" s="62"/>
      <c r="J209" s="83"/>
      <c r="K209" s="83"/>
      <c r="L209" s="83"/>
      <c r="M209" s="83"/>
      <c r="N209" s="62" t="s">
        <v>1285</v>
      </c>
      <c r="O209" s="161">
        <v>6</v>
      </c>
      <c r="P209" s="161"/>
      <c r="Q209" s="161"/>
      <c r="R209" s="161"/>
      <c r="S209" s="161">
        <v>95</v>
      </c>
      <c r="T209" s="303">
        <v>40</v>
      </c>
      <c r="U209" s="86">
        <v>1</v>
      </c>
      <c r="V209" s="161"/>
      <c r="W209" s="161"/>
      <c r="X209" s="161">
        <v>4</v>
      </c>
      <c r="Y209" s="86">
        <v>5</v>
      </c>
      <c r="Z209" s="86"/>
      <c r="AA209" s="66"/>
      <c r="AB209" s="66"/>
      <c r="AC209" s="66"/>
      <c r="AD209" s="161">
        <v>10</v>
      </c>
      <c r="AE209" s="240"/>
      <c r="AF209" s="66"/>
      <c r="AG209" s="66"/>
      <c r="AH209" s="86"/>
      <c r="AI209" s="86"/>
      <c r="AJ209" s="86"/>
      <c r="AK209" s="61" t="s">
        <v>2942</v>
      </c>
      <c r="AL209" s="76"/>
      <c r="AM209" s="78"/>
      <c r="AN209" s="78"/>
    </row>
    <row r="210" spans="1:45" s="244" customFormat="1" ht="24" customHeight="1">
      <c r="A210" s="295" t="str">
        <f>IF(E210=1,SUMIF(E$10:E210,1),"")</f>
        <v/>
      </c>
      <c r="B210" s="295">
        <v>2</v>
      </c>
      <c r="C210" s="89" t="s">
        <v>1311</v>
      </c>
      <c r="D210" s="157" t="s">
        <v>1313</v>
      </c>
      <c r="E210" s="62">
        <v>2</v>
      </c>
      <c r="F210" s="79">
        <v>22807</v>
      </c>
      <c r="G210" s="62">
        <v>2</v>
      </c>
      <c r="H210" s="72" t="s">
        <v>1314</v>
      </c>
      <c r="I210" s="62"/>
      <c r="J210" s="83"/>
      <c r="K210" s="83"/>
      <c r="L210" s="83"/>
      <c r="M210" s="83"/>
      <c r="N210" s="62" t="s">
        <v>1285</v>
      </c>
      <c r="O210" s="161">
        <v>6</v>
      </c>
      <c r="P210" s="161"/>
      <c r="Q210" s="161"/>
      <c r="R210" s="161"/>
      <c r="S210" s="161"/>
      <c r="T210" s="303"/>
      <c r="U210" s="86"/>
      <c r="V210" s="161"/>
      <c r="W210" s="161"/>
      <c r="X210" s="161"/>
      <c r="Y210" s="86"/>
      <c r="Z210" s="86"/>
      <c r="AA210" s="66"/>
      <c r="AB210" s="66"/>
      <c r="AC210" s="66"/>
      <c r="AD210" s="161"/>
      <c r="AE210" s="240"/>
      <c r="AF210" s="66"/>
      <c r="AG210" s="66"/>
      <c r="AH210" s="86"/>
      <c r="AI210" s="86"/>
      <c r="AJ210" s="86"/>
      <c r="AL210" s="76"/>
      <c r="AM210" s="78"/>
      <c r="AN210" s="78"/>
    </row>
    <row r="211" spans="1:45" s="244" customFormat="1" ht="24" customHeight="1">
      <c r="A211" s="295" t="str">
        <f>IF(E211=1,SUMIF(E$10:E211,1),"")</f>
        <v/>
      </c>
      <c r="B211" s="295">
        <v>3</v>
      </c>
      <c r="C211" s="89" t="s">
        <v>1311</v>
      </c>
      <c r="D211" s="157" t="s">
        <v>1315</v>
      </c>
      <c r="E211" s="62">
        <v>3</v>
      </c>
      <c r="F211" s="79">
        <v>32814</v>
      </c>
      <c r="G211" s="62">
        <v>1</v>
      </c>
      <c r="H211" s="72" t="s">
        <v>1316</v>
      </c>
      <c r="I211" s="62"/>
      <c r="J211" s="83"/>
      <c r="K211" s="83"/>
      <c r="L211" s="83"/>
      <c r="M211" s="83"/>
      <c r="N211" s="62" t="s">
        <v>1285</v>
      </c>
      <c r="O211" s="161">
        <v>6</v>
      </c>
      <c r="P211" s="161"/>
      <c r="Q211" s="161"/>
      <c r="R211" s="161"/>
      <c r="S211" s="161"/>
      <c r="T211" s="303"/>
      <c r="U211" s="86"/>
      <c r="V211" s="161"/>
      <c r="W211" s="161"/>
      <c r="X211" s="161"/>
      <c r="Y211" s="86"/>
      <c r="Z211" s="86"/>
      <c r="AA211" s="66"/>
      <c r="AB211" s="66"/>
      <c r="AC211" s="66"/>
      <c r="AD211" s="161"/>
      <c r="AE211" s="240"/>
      <c r="AF211" s="66"/>
      <c r="AG211" s="66"/>
      <c r="AH211" s="86"/>
      <c r="AI211" s="86"/>
      <c r="AJ211" s="86"/>
      <c r="AK211" s="66"/>
      <c r="AL211" s="76"/>
      <c r="AM211" s="78"/>
      <c r="AN211" s="78"/>
    </row>
    <row r="212" spans="1:45" s="244" customFormat="1" ht="24" customHeight="1">
      <c r="A212" s="295" t="str">
        <f>IF(E212=1,SUMIF(E$10:E212,1),"")</f>
        <v/>
      </c>
      <c r="B212" s="295">
        <v>4</v>
      </c>
      <c r="C212" s="89" t="s">
        <v>1311</v>
      </c>
      <c r="D212" s="157" t="s">
        <v>1317</v>
      </c>
      <c r="E212" s="62">
        <v>3</v>
      </c>
      <c r="F212" s="79">
        <v>34842</v>
      </c>
      <c r="G212" s="62">
        <v>1</v>
      </c>
      <c r="H212" s="83">
        <v>38095004246</v>
      </c>
      <c r="I212" s="62"/>
      <c r="J212" s="83"/>
      <c r="K212" s="83"/>
      <c r="L212" s="83"/>
      <c r="M212" s="83"/>
      <c r="N212" s="62" t="s">
        <v>1285</v>
      </c>
      <c r="O212" s="161">
        <v>6</v>
      </c>
      <c r="P212" s="161"/>
      <c r="Q212" s="161"/>
      <c r="R212" s="161"/>
      <c r="S212" s="161"/>
      <c r="T212" s="303"/>
      <c r="U212" s="86"/>
      <c r="V212" s="161"/>
      <c r="W212" s="161"/>
      <c r="X212" s="161"/>
      <c r="Y212" s="86"/>
      <c r="Z212" s="86"/>
      <c r="AA212" s="66"/>
      <c r="AB212" s="66"/>
      <c r="AC212" s="66"/>
      <c r="AD212" s="161"/>
      <c r="AE212" s="240"/>
      <c r="AF212" s="66"/>
      <c r="AG212" s="66"/>
      <c r="AH212" s="86"/>
      <c r="AI212" s="86"/>
      <c r="AJ212" s="86"/>
      <c r="AK212" s="66"/>
      <c r="AL212" s="76"/>
      <c r="AM212" s="78"/>
      <c r="AN212" s="78"/>
    </row>
    <row r="213" spans="1:45" s="244" customFormat="1" ht="24" customHeight="1">
      <c r="A213" s="295" t="str">
        <f>IF(E213=1,SUMIF(E$10:E213,1),"")</f>
        <v/>
      </c>
      <c r="B213" s="295">
        <v>5</v>
      </c>
      <c r="C213" s="89" t="s">
        <v>1311</v>
      </c>
      <c r="D213" s="157" t="s">
        <v>1318</v>
      </c>
      <c r="E213" s="62">
        <v>3</v>
      </c>
      <c r="F213" s="79">
        <v>36419</v>
      </c>
      <c r="G213" s="62">
        <v>1</v>
      </c>
      <c r="H213" s="72" t="s">
        <v>1319</v>
      </c>
      <c r="I213" s="62"/>
      <c r="J213" s="83"/>
      <c r="K213" s="83"/>
      <c r="L213" s="83"/>
      <c r="M213" s="83"/>
      <c r="N213" s="62" t="s">
        <v>1285</v>
      </c>
      <c r="O213" s="161">
        <v>6</v>
      </c>
      <c r="P213" s="161"/>
      <c r="Q213" s="161"/>
      <c r="R213" s="161"/>
      <c r="S213" s="161"/>
      <c r="T213" s="303"/>
      <c r="U213" s="86"/>
      <c r="V213" s="161"/>
      <c r="W213" s="161"/>
      <c r="X213" s="161"/>
      <c r="Y213" s="86"/>
      <c r="Z213" s="86"/>
      <c r="AA213" s="66"/>
      <c r="AB213" s="66"/>
      <c r="AC213" s="66"/>
      <c r="AD213" s="161"/>
      <c r="AE213" s="240"/>
      <c r="AF213" s="66"/>
      <c r="AG213" s="66"/>
      <c r="AH213" s="86"/>
      <c r="AI213" s="86"/>
      <c r="AJ213" s="86"/>
      <c r="AK213" s="66"/>
      <c r="AL213" s="76"/>
      <c r="AM213" s="78"/>
      <c r="AN213" s="78"/>
    </row>
    <row r="214" spans="1:45" s="244" customFormat="1" ht="24" customHeight="1">
      <c r="A214" s="295" t="str">
        <f>IF(E214=1,SUMIF(E$10:E214,1),"")</f>
        <v/>
      </c>
      <c r="B214" s="295">
        <v>6</v>
      </c>
      <c r="C214" s="89" t="s">
        <v>1311</v>
      </c>
      <c r="D214" s="157" t="s">
        <v>1320</v>
      </c>
      <c r="E214" s="62">
        <v>5</v>
      </c>
      <c r="F214" s="79">
        <v>43214</v>
      </c>
      <c r="G214" s="62">
        <v>2</v>
      </c>
      <c r="H214" s="83">
        <v>64318014036</v>
      </c>
      <c r="I214" s="62"/>
      <c r="J214" s="83"/>
      <c r="K214" s="83"/>
      <c r="L214" s="83"/>
      <c r="M214" s="83"/>
      <c r="N214" s="62" t="s">
        <v>1285</v>
      </c>
      <c r="O214" s="161">
        <v>6</v>
      </c>
      <c r="P214" s="161"/>
      <c r="Q214" s="161"/>
      <c r="R214" s="161"/>
      <c r="S214" s="161"/>
      <c r="T214" s="303"/>
      <c r="U214" s="86"/>
      <c r="V214" s="161"/>
      <c r="W214" s="161"/>
      <c r="X214" s="161"/>
      <c r="Y214" s="86"/>
      <c r="Z214" s="86"/>
      <c r="AA214" s="66"/>
      <c r="AB214" s="66"/>
      <c r="AC214" s="66"/>
      <c r="AD214" s="161"/>
      <c r="AE214" s="240"/>
      <c r="AF214" s="66"/>
      <c r="AG214" s="66"/>
      <c r="AH214" s="86"/>
      <c r="AI214" s="86"/>
      <c r="AJ214" s="86"/>
      <c r="AK214" s="66"/>
      <c r="AL214" s="76"/>
      <c r="AM214" s="78"/>
      <c r="AN214" s="78"/>
    </row>
    <row r="215" spans="1:45" s="244" customFormat="1" ht="24" customHeight="1">
      <c r="A215" s="295" t="str">
        <f>IF(E215=1,SUMIF(E$10:E215,1),"")</f>
        <v/>
      </c>
      <c r="B215" s="295">
        <v>7</v>
      </c>
      <c r="C215" s="89" t="s">
        <v>1311</v>
      </c>
      <c r="D215" s="157" t="s">
        <v>1321</v>
      </c>
      <c r="E215" s="62">
        <v>3</v>
      </c>
      <c r="F215" s="79">
        <v>35440</v>
      </c>
      <c r="G215" s="62">
        <v>2</v>
      </c>
      <c r="H215" s="83">
        <v>64197014250</v>
      </c>
      <c r="I215" s="62"/>
      <c r="J215" s="83"/>
      <c r="K215" s="83"/>
      <c r="L215" s="83"/>
      <c r="M215" s="83"/>
      <c r="N215" s="62" t="s">
        <v>1285</v>
      </c>
      <c r="O215" s="161">
        <v>12</v>
      </c>
      <c r="P215" s="161"/>
      <c r="Q215" s="161"/>
      <c r="R215" s="161"/>
      <c r="S215" s="161"/>
      <c r="T215" s="303"/>
      <c r="U215" s="86"/>
      <c r="V215" s="161"/>
      <c r="W215" s="161"/>
      <c r="X215" s="161"/>
      <c r="Y215" s="86"/>
      <c r="Z215" s="86"/>
      <c r="AA215" s="66"/>
      <c r="AB215" s="66"/>
      <c r="AC215" s="66"/>
      <c r="AD215" s="161"/>
      <c r="AE215" s="240"/>
      <c r="AF215" s="66"/>
      <c r="AG215" s="66"/>
      <c r="AH215" s="86"/>
      <c r="AI215" s="86"/>
      <c r="AJ215" s="86"/>
      <c r="AK215" s="66"/>
      <c r="AL215" s="76"/>
      <c r="AM215" s="78"/>
      <c r="AN215" s="78"/>
    </row>
    <row r="216" spans="1:45" s="244" customFormat="1" ht="24" customHeight="1">
      <c r="A216" s="295" t="str">
        <f>IF(E216=1,SUMIF(E$10:E216,1),"")</f>
        <v/>
      </c>
      <c r="B216" s="295">
        <v>8</v>
      </c>
      <c r="C216" s="89" t="s">
        <v>1311</v>
      </c>
      <c r="D216" s="157" t="s">
        <v>1322</v>
      </c>
      <c r="E216" s="62">
        <v>5</v>
      </c>
      <c r="F216" s="79">
        <v>43621</v>
      </c>
      <c r="G216" s="62">
        <v>1</v>
      </c>
      <c r="H216" s="83">
        <v>38219025219</v>
      </c>
      <c r="I216" s="62"/>
      <c r="J216" s="83"/>
      <c r="K216" s="83"/>
      <c r="L216" s="83"/>
      <c r="M216" s="83"/>
      <c r="N216" s="62" t="s">
        <v>1285</v>
      </c>
      <c r="O216" s="161">
        <v>6</v>
      </c>
      <c r="P216" s="161"/>
      <c r="Q216" s="161"/>
      <c r="R216" s="161"/>
      <c r="S216" s="161"/>
      <c r="T216" s="303"/>
      <c r="U216" s="86"/>
      <c r="V216" s="161"/>
      <c r="W216" s="161"/>
      <c r="X216" s="161"/>
      <c r="Y216" s="86"/>
      <c r="Z216" s="86"/>
      <c r="AA216" s="66"/>
      <c r="AB216" s="66"/>
      <c r="AC216" s="66"/>
      <c r="AD216" s="161"/>
      <c r="AE216" s="240"/>
      <c r="AF216" s="66"/>
      <c r="AG216" s="66"/>
      <c r="AH216" s="86"/>
      <c r="AI216" s="86"/>
      <c r="AJ216" s="86"/>
      <c r="AK216" s="66"/>
      <c r="AL216" s="76"/>
      <c r="AM216" s="78"/>
      <c r="AN216" s="78"/>
    </row>
    <row r="217" spans="1:45" s="244" customFormat="1" ht="23.25" customHeight="1">
      <c r="A217" s="315">
        <v>76</v>
      </c>
      <c r="B217" s="315">
        <f>IF(E217=1,1,IF(E217&gt;1,B216+1,""))</f>
        <v>1</v>
      </c>
      <c r="C217" s="89" t="str">
        <f>D217</f>
        <v>Phạm Thị Thiên</v>
      </c>
      <c r="D217" s="316" t="s">
        <v>1323</v>
      </c>
      <c r="E217" s="183">
        <v>1</v>
      </c>
      <c r="F217" s="181">
        <v>15955</v>
      </c>
      <c r="G217" s="247">
        <v>2</v>
      </c>
      <c r="H217" s="182" t="s">
        <v>1324</v>
      </c>
      <c r="I217" s="246" t="s">
        <v>1325</v>
      </c>
      <c r="J217" s="246" t="s">
        <v>1326</v>
      </c>
      <c r="K217" s="246">
        <v>389</v>
      </c>
      <c r="L217" s="246" t="s">
        <v>1327</v>
      </c>
      <c r="M217" s="246">
        <v>15094</v>
      </c>
      <c r="N217" s="183" t="s">
        <v>1328</v>
      </c>
      <c r="O217" s="317">
        <v>6</v>
      </c>
      <c r="P217" s="317">
        <v>1</v>
      </c>
      <c r="Q217" s="317">
        <v>197</v>
      </c>
      <c r="R217" s="317" t="s">
        <v>1329</v>
      </c>
      <c r="S217" s="317">
        <v>125</v>
      </c>
      <c r="T217" s="317">
        <v>30</v>
      </c>
      <c r="U217" s="318">
        <v>1</v>
      </c>
      <c r="V217" s="318"/>
      <c r="W217" s="318"/>
      <c r="X217" s="318"/>
      <c r="Y217" s="318"/>
      <c r="Z217" s="318"/>
      <c r="AA217" s="318"/>
      <c r="AB217" s="318"/>
      <c r="AC217" s="318">
        <v>9</v>
      </c>
      <c r="AD217" s="318"/>
      <c r="AE217" s="317">
        <v>11</v>
      </c>
      <c r="AF217" s="317"/>
      <c r="AG217" s="317" t="str">
        <f>IF(OR(AND(E217&lt;&gt;0,O217&lt;&gt;"kinh"),AND(E217=1,O217&lt;&gt;"kinh"),AND(E218=2,O218&lt;&gt;"kinh")),"x","")</f>
        <v>x</v>
      </c>
      <c r="AH217" s="317" t="s">
        <v>106</v>
      </c>
      <c r="AI217" s="317"/>
      <c r="AJ217" s="318">
        <v>3</v>
      </c>
      <c r="AK217" s="317"/>
      <c r="AL217" s="76">
        <f t="shared" ref="AL217:AL237" ca="1" si="63">IF(F217="","",(TODAY()-F217)/365)</f>
        <v>82.328767123287676</v>
      </c>
      <c r="AM217" s="75">
        <f>IF(AND(E217=1,AG217=""),1,IF(AND(E217=1,O217=1,AG217="x"),#REF!,IF(AND(E217=1,O217&lt;&gt;1),O217,IF(OR(E217&gt;1,E217=0),""))))</f>
        <v>6</v>
      </c>
      <c r="AN217" s="75" t="e">
        <f t="shared" ref="AN217:AN231" si="64">IF(AM217="","",(VLOOKUP(AM217,$AO$29:$AR$29,2,0)))</f>
        <v>#N/A</v>
      </c>
      <c r="AO217" s="75">
        <v>1</v>
      </c>
      <c r="AP217" s="77" t="s">
        <v>1</v>
      </c>
      <c r="AQ217" s="77">
        <v>31</v>
      </c>
      <c r="AR217" s="77" t="s">
        <v>51</v>
      </c>
      <c r="AS217" s="77">
        <v>1</v>
      </c>
    </row>
    <row r="218" spans="1:45" s="244" customFormat="1" ht="23.25" customHeight="1">
      <c r="A218" s="315">
        <v>77</v>
      </c>
      <c r="B218" s="315">
        <f>IF(E218=1,1,IF(E218&gt;1,#REF!+1,""))</f>
        <v>1</v>
      </c>
      <c r="C218" s="316" t="s">
        <v>1330</v>
      </c>
      <c r="D218" s="316" t="s">
        <v>1330</v>
      </c>
      <c r="E218" s="183">
        <v>1</v>
      </c>
      <c r="F218" s="181">
        <v>31300</v>
      </c>
      <c r="G218" s="247">
        <v>1</v>
      </c>
      <c r="H218" s="182" t="s">
        <v>1331</v>
      </c>
      <c r="I218" s="246" t="s">
        <v>1325</v>
      </c>
      <c r="J218" s="246" t="s">
        <v>1326</v>
      </c>
      <c r="K218" s="246">
        <v>389</v>
      </c>
      <c r="L218" s="246" t="s">
        <v>1327</v>
      </c>
      <c r="M218" s="246">
        <v>15094</v>
      </c>
      <c r="N218" s="183" t="s">
        <v>1328</v>
      </c>
      <c r="O218" s="317">
        <v>6</v>
      </c>
      <c r="P218" s="317">
        <v>1</v>
      </c>
      <c r="Q218" s="317">
        <v>197</v>
      </c>
      <c r="R218" s="317" t="s">
        <v>1329</v>
      </c>
      <c r="S218" s="317">
        <v>125</v>
      </c>
      <c r="T218" s="317">
        <v>30</v>
      </c>
      <c r="U218" s="318">
        <v>1</v>
      </c>
      <c r="V218" s="318"/>
      <c r="W218" s="318"/>
      <c r="X218" s="318"/>
      <c r="Y218" s="318"/>
      <c r="Z218" s="318"/>
      <c r="AA218" s="318"/>
      <c r="AB218" s="318"/>
      <c r="AC218" s="318">
        <v>9</v>
      </c>
      <c r="AD218" s="318">
        <v>10</v>
      </c>
      <c r="AE218" s="317"/>
      <c r="AF218" s="317"/>
      <c r="AG218" s="317" t="str">
        <f>IF(OR(AND(E218&lt;&gt;0,O218&lt;&gt;"kinh"),AND(E218=1,O218&lt;&gt;"kinh"),AND(E219=2,O219&lt;&gt;"kinh")),"x","")</f>
        <v>x</v>
      </c>
      <c r="AH218" s="317"/>
      <c r="AI218" s="317"/>
      <c r="AJ218" s="319">
        <v>6</v>
      </c>
      <c r="AK218" s="317"/>
      <c r="AL218" s="76">
        <f t="shared" ca="1" si="63"/>
        <v>40.287671232876711</v>
      </c>
      <c r="AM218" s="75">
        <f>IF(AND(E218=1,AG218=""),1,IF(AND(E218=1,O218=1,AG218="x"),O219,IF(AND(E218=1,O218&lt;&gt;1),O218,IF(OR(E218&gt;1,E218=0),""))))</f>
        <v>6</v>
      </c>
      <c r="AN218" s="75" t="e">
        <f t="shared" si="64"/>
        <v>#N/A</v>
      </c>
      <c r="AO218" s="75">
        <v>3</v>
      </c>
      <c r="AP218" s="77" t="s">
        <v>3</v>
      </c>
      <c r="AQ218" s="77">
        <v>33</v>
      </c>
      <c r="AR218" s="77" t="s">
        <v>53</v>
      </c>
      <c r="AS218" s="77"/>
    </row>
    <row r="219" spans="1:45" s="244" customFormat="1" ht="23.25" customHeight="1">
      <c r="A219" s="315" t="str">
        <f>IF(E219=1,SUMIF(E$10:E219,1),"")</f>
        <v/>
      </c>
      <c r="B219" s="315">
        <f t="shared" ref="B219" si="65">IF(E219=1,1,IF(E219&gt;1,B218+1,""))</f>
        <v>2</v>
      </c>
      <c r="C219" s="316" t="s">
        <v>1332</v>
      </c>
      <c r="D219" s="316" t="s">
        <v>1332</v>
      </c>
      <c r="E219" s="183">
        <v>2</v>
      </c>
      <c r="F219" s="181">
        <v>15707</v>
      </c>
      <c r="G219" s="247">
        <v>2</v>
      </c>
      <c r="H219" s="182" t="s">
        <v>1333</v>
      </c>
      <c r="I219" s="246" t="s">
        <v>1325</v>
      </c>
      <c r="J219" s="246" t="s">
        <v>1326</v>
      </c>
      <c r="K219" s="246">
        <v>389</v>
      </c>
      <c r="L219" s="246" t="s">
        <v>1327</v>
      </c>
      <c r="M219" s="246">
        <v>15094</v>
      </c>
      <c r="N219" s="183" t="s">
        <v>1328</v>
      </c>
      <c r="O219" s="317">
        <v>6</v>
      </c>
      <c r="P219" s="317"/>
      <c r="Q219" s="317"/>
      <c r="R219" s="317"/>
      <c r="S219" s="317"/>
      <c r="T219" s="317"/>
      <c r="U219" s="318"/>
      <c r="V219" s="318"/>
      <c r="W219" s="318"/>
      <c r="X219" s="318"/>
      <c r="Y219" s="318"/>
      <c r="Z219" s="318"/>
      <c r="AA219" s="318"/>
      <c r="AB219" s="318"/>
      <c r="AC219" s="318"/>
      <c r="AD219" s="318"/>
      <c r="AE219" s="317"/>
      <c r="AF219" s="317"/>
      <c r="AG219" s="317" t="str">
        <f t="shared" ref="AG219:AG225" si="66">IF(OR(AND(E219&lt;&gt;0,O219&lt;&gt;"kinh"),AND(E219=1,O219&lt;&gt;"kinh"),AND(E220=2,O220&lt;&gt;"kinh")),"x","")</f>
        <v>x</v>
      </c>
      <c r="AH219" s="317"/>
      <c r="AI219" s="317"/>
      <c r="AJ219" s="319"/>
      <c r="AK219" s="317"/>
      <c r="AL219" s="76">
        <f t="shared" ca="1" si="63"/>
        <v>83.008219178082186</v>
      </c>
      <c r="AM219" s="75" t="str">
        <f>IF(AND(E219=1,AG219=""),1,IF(AND(E219=1,O219=1,AG219="x"),#REF!,IF(AND(E219=1,O219&lt;&gt;1),O219,IF(OR(E219&gt;1,E219=0),""))))</f>
        <v/>
      </c>
      <c r="AN219" s="75" t="str">
        <f t="shared" si="64"/>
        <v/>
      </c>
      <c r="AO219" s="75">
        <v>4</v>
      </c>
      <c r="AP219" s="77" t="s">
        <v>10</v>
      </c>
      <c r="AQ219" s="77">
        <v>34</v>
      </c>
      <c r="AR219" s="77" t="s">
        <v>54</v>
      </c>
      <c r="AS219" s="77"/>
    </row>
    <row r="220" spans="1:45" s="244" customFormat="1" ht="19.5" customHeight="1">
      <c r="A220" s="315">
        <v>78</v>
      </c>
      <c r="B220" s="315">
        <f>IF(E220=1,1,IF(E220&gt;1,#REF!+1,""))</f>
        <v>1</v>
      </c>
      <c r="C220" s="320" t="s">
        <v>1334</v>
      </c>
      <c r="D220" s="320" t="s">
        <v>1334</v>
      </c>
      <c r="E220" s="183">
        <v>1</v>
      </c>
      <c r="F220" s="321">
        <v>33025</v>
      </c>
      <c r="G220" s="322">
        <v>1</v>
      </c>
      <c r="H220" s="195" t="s">
        <v>1335</v>
      </c>
      <c r="I220" s="246" t="s">
        <v>1325</v>
      </c>
      <c r="J220" s="246" t="s">
        <v>1326</v>
      </c>
      <c r="K220" s="246">
        <v>389</v>
      </c>
      <c r="L220" s="246" t="s">
        <v>1327</v>
      </c>
      <c r="M220" s="246">
        <v>15094</v>
      </c>
      <c r="N220" s="247" t="s">
        <v>1336</v>
      </c>
      <c r="O220" s="317">
        <v>6</v>
      </c>
      <c r="P220" s="317">
        <v>1</v>
      </c>
      <c r="Q220" s="317">
        <v>197</v>
      </c>
      <c r="R220" s="317" t="s">
        <v>1329</v>
      </c>
      <c r="S220" s="318">
        <v>85</v>
      </c>
      <c r="T220" s="318">
        <v>30</v>
      </c>
      <c r="U220" s="318">
        <v>1</v>
      </c>
      <c r="V220" s="318"/>
      <c r="W220" s="318"/>
      <c r="X220" s="318"/>
      <c r="Y220" s="318"/>
      <c r="Z220" s="318"/>
      <c r="AA220" s="318">
        <v>7</v>
      </c>
      <c r="AB220" s="318">
        <v>8</v>
      </c>
      <c r="AC220" s="318"/>
      <c r="AD220" s="318"/>
      <c r="AE220" s="317"/>
      <c r="AF220" s="317"/>
      <c r="AG220" s="317" t="str">
        <f t="shared" si="66"/>
        <v>x</v>
      </c>
      <c r="AH220" s="317"/>
      <c r="AI220" s="317"/>
      <c r="AJ220" s="319">
        <v>5</v>
      </c>
      <c r="AK220" s="317"/>
      <c r="AL220" s="76">
        <f t="shared" ca="1" si="63"/>
        <v>35.561643835616437</v>
      </c>
      <c r="AM220" s="75">
        <f>IF(AND(E220=1,AG220=""),1,IF(AND(E220=1,O220=1,AG220="x"),O221,IF(AND(E220=1,O220&lt;&gt;1),O220,IF(OR(E220&gt;1,E220=0),""))))</f>
        <v>6</v>
      </c>
      <c r="AN220" s="75" t="e">
        <f t="shared" si="64"/>
        <v>#N/A</v>
      </c>
      <c r="AO220" s="75">
        <v>12</v>
      </c>
      <c r="AP220" s="77" t="s">
        <v>39</v>
      </c>
      <c r="AQ220" s="77">
        <v>42</v>
      </c>
      <c r="AR220" s="77" t="s">
        <v>62</v>
      </c>
      <c r="AS220" s="77"/>
    </row>
    <row r="221" spans="1:45" s="244" customFormat="1" ht="19.5" customHeight="1">
      <c r="A221" s="315" t="str">
        <f>IF(E221=1,SUMIF(E$10:E221,1),"")</f>
        <v/>
      </c>
      <c r="B221" s="315">
        <f>IF(E221=1,1,IF(E221&gt;1,B220+1,""))</f>
        <v>2</v>
      </c>
      <c r="C221" s="320" t="s">
        <v>1334</v>
      </c>
      <c r="D221" s="320" t="s">
        <v>1337</v>
      </c>
      <c r="E221" s="183">
        <v>2</v>
      </c>
      <c r="F221" s="321">
        <v>34456</v>
      </c>
      <c r="G221" s="322">
        <v>2</v>
      </c>
      <c r="H221" s="195" t="s">
        <v>1338</v>
      </c>
      <c r="I221" s="246" t="s">
        <v>1325</v>
      </c>
      <c r="J221" s="246" t="s">
        <v>1326</v>
      </c>
      <c r="K221" s="246">
        <v>389</v>
      </c>
      <c r="L221" s="246" t="s">
        <v>1327</v>
      </c>
      <c r="M221" s="246">
        <v>15094</v>
      </c>
      <c r="N221" s="247" t="s">
        <v>1336</v>
      </c>
      <c r="O221" s="317">
        <v>6</v>
      </c>
      <c r="P221" s="317"/>
      <c r="Q221" s="317"/>
      <c r="R221" s="317"/>
      <c r="S221" s="318"/>
      <c r="T221" s="318"/>
      <c r="U221" s="318"/>
      <c r="V221" s="318"/>
      <c r="W221" s="318"/>
      <c r="X221" s="318"/>
      <c r="Y221" s="318"/>
      <c r="Z221" s="318"/>
      <c r="AA221" s="318"/>
      <c r="AB221" s="318"/>
      <c r="AC221" s="318"/>
      <c r="AD221" s="318"/>
      <c r="AE221" s="317"/>
      <c r="AF221" s="317"/>
      <c r="AG221" s="317" t="str">
        <f t="shared" si="66"/>
        <v>x</v>
      </c>
      <c r="AH221" s="317"/>
      <c r="AI221" s="317"/>
      <c r="AJ221" s="318"/>
      <c r="AK221" s="317"/>
      <c r="AL221" s="76">
        <f t="shared" ca="1" si="63"/>
        <v>31.641095890410959</v>
      </c>
      <c r="AM221" s="75" t="str">
        <f>IF(AND(E221=1,AG221=""),1,IF(AND(E221=1,O221=1,AG221="x"),O222,IF(AND(E221=1,O221&lt;&gt;1),O221,IF(OR(E221&gt;1,E221=0),""))))</f>
        <v/>
      </c>
      <c r="AN221" s="75" t="str">
        <f t="shared" si="64"/>
        <v/>
      </c>
      <c r="AO221" s="75">
        <v>13</v>
      </c>
      <c r="AP221" s="77" t="s">
        <v>40</v>
      </c>
      <c r="AQ221" s="77">
        <v>43</v>
      </c>
      <c r="AR221" s="77" t="s">
        <v>63</v>
      </c>
      <c r="AS221" s="77"/>
    </row>
    <row r="222" spans="1:45" s="244" customFormat="1" ht="19.5" customHeight="1">
      <c r="A222" s="315" t="str">
        <f>IF(E222=1,SUMIF(E$10:E222,1),"")</f>
        <v/>
      </c>
      <c r="B222" s="315">
        <f>IF(E222=1,1,IF(E222&gt;1,B221+1,""))</f>
        <v>3</v>
      </c>
      <c r="C222" s="320" t="s">
        <v>1334</v>
      </c>
      <c r="D222" s="320" t="s">
        <v>1339</v>
      </c>
      <c r="E222" s="183">
        <v>3</v>
      </c>
      <c r="F222" s="321">
        <v>42213</v>
      </c>
      <c r="G222" s="322">
        <v>2</v>
      </c>
      <c r="H222" s="195" t="s">
        <v>1340</v>
      </c>
      <c r="I222" s="246" t="s">
        <v>1325</v>
      </c>
      <c r="J222" s="246" t="s">
        <v>1326</v>
      </c>
      <c r="K222" s="246">
        <v>389</v>
      </c>
      <c r="L222" s="246" t="s">
        <v>1327</v>
      </c>
      <c r="M222" s="246">
        <v>15094</v>
      </c>
      <c r="N222" s="247" t="s">
        <v>1336</v>
      </c>
      <c r="O222" s="317">
        <v>6</v>
      </c>
      <c r="P222" s="317"/>
      <c r="Q222" s="317"/>
      <c r="R222" s="317"/>
      <c r="S222" s="318"/>
      <c r="T222" s="318"/>
      <c r="U222" s="318"/>
      <c r="V222" s="318"/>
      <c r="W222" s="318"/>
      <c r="X222" s="318"/>
      <c r="Y222" s="318"/>
      <c r="Z222" s="318"/>
      <c r="AA222" s="318"/>
      <c r="AB222" s="318"/>
      <c r="AC222" s="318"/>
      <c r="AD222" s="318"/>
      <c r="AE222" s="317"/>
      <c r="AF222" s="317"/>
      <c r="AG222" s="317" t="str">
        <f t="shared" si="66"/>
        <v>x</v>
      </c>
      <c r="AH222" s="317"/>
      <c r="AI222" s="317"/>
      <c r="AJ222" s="318"/>
      <c r="AK222" s="317"/>
      <c r="AL222" s="76">
        <f t="shared" ca="1" si="63"/>
        <v>10.389041095890411</v>
      </c>
      <c r="AM222" s="75" t="str">
        <f>IF(AND(E222=1,AG222=""),1,IF(AND(E222=1,O222=1,AG222="x"),O223,IF(AND(E222=1,O222&lt;&gt;1),O222,IF(OR(E222&gt;1,E222=0),""))))</f>
        <v/>
      </c>
      <c r="AN222" s="75" t="str">
        <f t="shared" si="64"/>
        <v/>
      </c>
      <c r="AO222" s="75">
        <v>14</v>
      </c>
      <c r="AP222" s="77" t="s">
        <v>41</v>
      </c>
      <c r="AQ222" s="77">
        <v>44</v>
      </c>
      <c r="AR222" s="77" t="s">
        <v>64</v>
      </c>
      <c r="AS222" s="77"/>
    </row>
    <row r="223" spans="1:45" s="244" customFormat="1" ht="19.5" customHeight="1">
      <c r="A223" s="315" t="str">
        <f>IF(E223=1,SUMIF(E$10:E223,1),"")</f>
        <v/>
      </c>
      <c r="B223" s="315">
        <f>IF(E223=1,1,IF(E223&gt;1,B222+1,""))</f>
        <v>4</v>
      </c>
      <c r="C223" s="320" t="s">
        <v>1334</v>
      </c>
      <c r="D223" s="320" t="s">
        <v>1341</v>
      </c>
      <c r="E223" s="183">
        <v>3</v>
      </c>
      <c r="F223" s="321">
        <v>42804</v>
      </c>
      <c r="G223" s="322">
        <v>1</v>
      </c>
      <c r="H223" s="195" t="s">
        <v>1342</v>
      </c>
      <c r="I223" s="246" t="s">
        <v>1325</v>
      </c>
      <c r="J223" s="246" t="s">
        <v>1326</v>
      </c>
      <c r="K223" s="246">
        <v>389</v>
      </c>
      <c r="L223" s="246" t="s">
        <v>1327</v>
      </c>
      <c r="M223" s="246">
        <v>15094</v>
      </c>
      <c r="N223" s="247" t="s">
        <v>1336</v>
      </c>
      <c r="O223" s="317">
        <v>6</v>
      </c>
      <c r="P223" s="317"/>
      <c r="Q223" s="317"/>
      <c r="R223" s="317"/>
      <c r="S223" s="318"/>
      <c r="T223" s="318"/>
      <c r="U223" s="318"/>
      <c r="V223" s="318"/>
      <c r="W223" s="318"/>
      <c r="X223" s="318"/>
      <c r="Y223" s="318"/>
      <c r="Z223" s="318"/>
      <c r="AA223" s="318"/>
      <c r="AB223" s="318"/>
      <c r="AC223" s="318"/>
      <c r="AD223" s="318"/>
      <c r="AE223" s="317"/>
      <c r="AF223" s="317"/>
      <c r="AG223" s="317" t="str">
        <f>IF(OR(AND(E223&lt;&gt;0,O223&lt;&gt;"kinh"),AND(E223=1,O223&lt;&gt;"kinh"),AND(E224=2,O224&lt;&gt;"kinh")),"x","")</f>
        <v>x</v>
      </c>
      <c r="AH223" s="317"/>
      <c r="AI223" s="317"/>
      <c r="AJ223" s="318"/>
      <c r="AK223" s="317"/>
      <c r="AL223" s="76">
        <f t="shared" ca="1" si="63"/>
        <v>8.7698630136986306</v>
      </c>
      <c r="AM223" s="75" t="str">
        <f>IF(AND(E223=1,AG223=""),1,IF(AND(E223=1,O223=1,AG223="x"),#REF!,IF(AND(E223=1,O223&lt;&gt;1),O223,IF(OR(E223&gt;1,E223=0),""))))</f>
        <v/>
      </c>
      <c r="AN223" s="75" t="str">
        <f t="shared" si="64"/>
        <v/>
      </c>
      <c r="AO223" s="75">
        <v>15</v>
      </c>
      <c r="AP223" s="77" t="s">
        <v>42</v>
      </c>
      <c r="AQ223" s="77">
        <v>45</v>
      </c>
      <c r="AR223" s="77" t="s">
        <v>65</v>
      </c>
      <c r="AS223" s="77"/>
    </row>
    <row r="224" spans="1:45" s="244" customFormat="1" ht="19.5" customHeight="1">
      <c r="A224" s="315">
        <v>79</v>
      </c>
      <c r="B224" s="315">
        <f>IF(E224=1,1,IF(E224&gt;1,#REF!+1,""))</f>
        <v>1</v>
      </c>
      <c r="C224" s="323" t="s">
        <v>1343</v>
      </c>
      <c r="D224" s="323" t="s">
        <v>1343</v>
      </c>
      <c r="E224" s="183">
        <v>1</v>
      </c>
      <c r="F224" s="324">
        <v>19277</v>
      </c>
      <c r="G224" s="247">
        <v>1</v>
      </c>
      <c r="H224" s="325" t="s">
        <v>1344</v>
      </c>
      <c r="I224" s="246" t="s">
        <v>1325</v>
      </c>
      <c r="J224" s="246" t="s">
        <v>1326</v>
      </c>
      <c r="K224" s="246">
        <v>389</v>
      </c>
      <c r="L224" s="246" t="s">
        <v>1327</v>
      </c>
      <c r="M224" s="246">
        <v>15094</v>
      </c>
      <c r="N224" s="247" t="s">
        <v>1336</v>
      </c>
      <c r="O224" s="317">
        <v>6</v>
      </c>
      <c r="P224" s="317">
        <v>1</v>
      </c>
      <c r="Q224" s="317">
        <v>197</v>
      </c>
      <c r="R224" s="317" t="s">
        <v>1329</v>
      </c>
      <c r="S224" s="318">
        <v>95</v>
      </c>
      <c r="T224" s="318">
        <v>30</v>
      </c>
      <c r="U224" s="318"/>
      <c r="V224" s="318">
        <v>2</v>
      </c>
      <c r="W224" s="318"/>
      <c r="X224" s="318"/>
      <c r="Y224" s="318"/>
      <c r="Z224" s="318"/>
      <c r="AA224" s="318"/>
      <c r="AB224" s="318">
        <v>8</v>
      </c>
      <c r="AC224" s="318"/>
      <c r="AD224" s="318">
        <v>9</v>
      </c>
      <c r="AE224" s="317"/>
      <c r="AF224" s="317"/>
      <c r="AG224" s="317" t="str">
        <f t="shared" si="66"/>
        <v>x</v>
      </c>
      <c r="AH224" s="317"/>
      <c r="AI224" s="317"/>
      <c r="AJ224" s="319">
        <v>7</v>
      </c>
      <c r="AK224" s="317"/>
      <c r="AL224" s="76">
        <f t="shared" ca="1" si="63"/>
        <v>73.227397260273975</v>
      </c>
      <c r="AM224" s="75">
        <f t="shared" ref="AM224:AM230" si="67">IF(AND(E224=1,AG224=""),1,IF(AND(E224=1,O224=1,AG224="x"),O225,IF(AND(E224=1,O224&lt;&gt;1),O224,IF(OR(E224&gt;1,E224=0),""))))</f>
        <v>6</v>
      </c>
      <c r="AN224" s="75" t="e">
        <f t="shared" si="64"/>
        <v>#N/A</v>
      </c>
      <c r="AO224" s="75">
        <v>17</v>
      </c>
      <c r="AP224" s="77" t="s">
        <v>1128</v>
      </c>
      <c r="AQ224" s="77">
        <v>47</v>
      </c>
      <c r="AR224" s="77" t="s">
        <v>1129</v>
      </c>
      <c r="AS224" s="77"/>
    </row>
    <row r="225" spans="1:45" s="244" customFormat="1" ht="19.5" customHeight="1">
      <c r="A225" s="315" t="str">
        <f>IF(E225=1,SUMIF(E$10:E225,1),"")</f>
        <v/>
      </c>
      <c r="B225" s="315">
        <f t="shared" ref="B225:B237" si="68">IF(E225=1,1,IF(E225&gt;1,B224+1,""))</f>
        <v>2</v>
      </c>
      <c r="C225" s="323" t="s">
        <v>1343</v>
      </c>
      <c r="D225" s="326" t="s">
        <v>1345</v>
      </c>
      <c r="E225" s="183">
        <v>2</v>
      </c>
      <c r="F225" s="324">
        <v>20675</v>
      </c>
      <c r="G225" s="327">
        <v>2</v>
      </c>
      <c r="H225" s="325" t="s">
        <v>1346</v>
      </c>
      <c r="I225" s="246" t="s">
        <v>1325</v>
      </c>
      <c r="J225" s="246" t="s">
        <v>1326</v>
      </c>
      <c r="K225" s="246">
        <v>389</v>
      </c>
      <c r="L225" s="246" t="s">
        <v>1327</v>
      </c>
      <c r="M225" s="246">
        <v>15094</v>
      </c>
      <c r="N225" s="247" t="s">
        <v>1336</v>
      </c>
      <c r="O225" s="317">
        <v>6</v>
      </c>
      <c r="P225" s="317"/>
      <c r="Q225" s="317"/>
      <c r="R225" s="317"/>
      <c r="S225" s="318"/>
      <c r="T225" s="318"/>
      <c r="U225" s="318"/>
      <c r="V225" s="318"/>
      <c r="W225" s="318"/>
      <c r="X225" s="318"/>
      <c r="Y225" s="318"/>
      <c r="Z225" s="318"/>
      <c r="AA225" s="318"/>
      <c r="AB225" s="318"/>
      <c r="AC225" s="318"/>
      <c r="AD225" s="318"/>
      <c r="AE225" s="317"/>
      <c r="AF225" s="317"/>
      <c r="AG225" s="317" t="str">
        <f t="shared" si="66"/>
        <v>x</v>
      </c>
      <c r="AH225" s="317"/>
      <c r="AI225" s="317"/>
      <c r="AJ225" s="318"/>
      <c r="AK225" s="317"/>
      <c r="AL225" s="76">
        <f t="shared" ca="1" si="63"/>
        <v>69.397260273972606</v>
      </c>
      <c r="AM225" s="75" t="str">
        <f t="shared" si="67"/>
        <v/>
      </c>
      <c r="AN225" s="75" t="str">
        <f t="shared" si="64"/>
        <v/>
      </c>
      <c r="AO225" s="75">
        <v>18</v>
      </c>
      <c r="AP225" s="77" t="s">
        <v>1132</v>
      </c>
      <c r="AQ225" s="77">
        <v>48</v>
      </c>
      <c r="AR225" s="77" t="s">
        <v>1133</v>
      </c>
      <c r="AS225" s="77"/>
    </row>
    <row r="226" spans="1:45" s="244" customFormat="1" ht="19.5" customHeight="1">
      <c r="A226" s="315" t="str">
        <f>IF(E226=1,SUMIF(E$10:E226,1),"")</f>
        <v/>
      </c>
      <c r="B226" s="315">
        <f t="shared" si="68"/>
        <v>3</v>
      </c>
      <c r="C226" s="323" t="s">
        <v>1343</v>
      </c>
      <c r="D226" s="326" t="s">
        <v>1347</v>
      </c>
      <c r="E226" s="183">
        <v>3</v>
      </c>
      <c r="F226" s="324">
        <v>34615</v>
      </c>
      <c r="G226" s="327">
        <v>1</v>
      </c>
      <c r="H226" s="325" t="s">
        <v>1348</v>
      </c>
      <c r="I226" s="246" t="s">
        <v>1325</v>
      </c>
      <c r="J226" s="246" t="s">
        <v>1326</v>
      </c>
      <c r="K226" s="246">
        <v>389</v>
      </c>
      <c r="L226" s="246" t="s">
        <v>1327</v>
      </c>
      <c r="M226" s="246">
        <v>15094</v>
      </c>
      <c r="N226" s="247" t="s">
        <v>1336</v>
      </c>
      <c r="O226" s="317">
        <v>6</v>
      </c>
      <c r="P226" s="317"/>
      <c r="Q226" s="317"/>
      <c r="R226" s="317"/>
      <c r="S226" s="318"/>
      <c r="T226" s="318"/>
      <c r="U226" s="318"/>
      <c r="V226" s="318"/>
      <c r="W226" s="318"/>
      <c r="X226" s="318"/>
      <c r="Y226" s="318"/>
      <c r="Z226" s="318"/>
      <c r="AA226" s="318"/>
      <c r="AB226" s="318"/>
      <c r="AC226" s="318"/>
      <c r="AD226" s="318"/>
      <c r="AE226" s="317"/>
      <c r="AF226" s="317"/>
      <c r="AG226" s="317" t="str">
        <f>IF(OR(AND(E226&lt;&gt;0,O226&lt;&gt;"kinh"),AND(E226=1,O226&lt;&gt;"kinh"),AND(E227=2,O227&lt;&gt;"kinh")),"x","")</f>
        <v>x</v>
      </c>
      <c r="AH226" s="317"/>
      <c r="AI226" s="317"/>
      <c r="AJ226" s="318"/>
      <c r="AK226" s="317"/>
      <c r="AL226" s="76">
        <f t="shared" ca="1" si="63"/>
        <v>31.205479452054796</v>
      </c>
      <c r="AM226" s="75" t="str">
        <f t="shared" si="67"/>
        <v/>
      </c>
      <c r="AN226" s="75" t="str">
        <f t="shared" si="64"/>
        <v/>
      </c>
      <c r="AO226" s="75">
        <v>19</v>
      </c>
      <c r="AP226" s="77" t="s">
        <v>1137</v>
      </c>
      <c r="AQ226" s="77">
        <v>49</v>
      </c>
      <c r="AR226" s="77" t="s">
        <v>1138</v>
      </c>
      <c r="AS226" s="77"/>
    </row>
    <row r="227" spans="1:45" s="244" customFormat="1" ht="19.5" customHeight="1">
      <c r="A227" s="315" t="str">
        <f>IF(E227=1,SUMIF(E$10:E227,1),"")</f>
        <v/>
      </c>
      <c r="B227" s="315">
        <f t="shared" si="68"/>
        <v>4</v>
      </c>
      <c r="C227" s="323" t="s">
        <v>1343</v>
      </c>
      <c r="D227" s="326" t="s">
        <v>1349</v>
      </c>
      <c r="E227" s="183">
        <v>3</v>
      </c>
      <c r="F227" s="324">
        <v>36188</v>
      </c>
      <c r="G227" s="327">
        <v>2</v>
      </c>
      <c r="H227" s="325" t="s">
        <v>1350</v>
      </c>
      <c r="I227" s="246" t="s">
        <v>1325</v>
      </c>
      <c r="J227" s="246" t="s">
        <v>1326</v>
      </c>
      <c r="K227" s="246">
        <v>389</v>
      </c>
      <c r="L227" s="246" t="s">
        <v>1327</v>
      </c>
      <c r="M227" s="246">
        <v>15094</v>
      </c>
      <c r="N227" s="247" t="s">
        <v>1336</v>
      </c>
      <c r="O227" s="317">
        <v>6</v>
      </c>
      <c r="P227" s="317"/>
      <c r="Q227" s="317"/>
      <c r="R227" s="317"/>
      <c r="S227" s="318"/>
      <c r="T227" s="318"/>
      <c r="U227" s="318"/>
      <c r="V227" s="318"/>
      <c r="W227" s="318"/>
      <c r="X227" s="318"/>
      <c r="Y227" s="318"/>
      <c r="Z227" s="318"/>
      <c r="AA227" s="318"/>
      <c r="AB227" s="318"/>
      <c r="AC227" s="318"/>
      <c r="AD227" s="318"/>
      <c r="AE227" s="317"/>
      <c r="AF227" s="317"/>
      <c r="AG227" s="317" t="str">
        <f>IF(OR(AND(E227&lt;&gt;0,O227&lt;&gt;"kinh"),AND(E227=1,O227&lt;&gt;"kinh"),AND(E228=2,O228&lt;&gt;"kinh")),"x","")</f>
        <v>x</v>
      </c>
      <c r="AH227" s="317"/>
      <c r="AI227" s="317"/>
      <c r="AJ227" s="318"/>
      <c r="AK227" s="317"/>
      <c r="AL227" s="76">
        <f t="shared" ca="1" si="63"/>
        <v>26.895890410958906</v>
      </c>
      <c r="AM227" s="75" t="str">
        <f t="shared" si="67"/>
        <v/>
      </c>
      <c r="AN227" s="75" t="str">
        <f t="shared" si="64"/>
        <v/>
      </c>
      <c r="AO227" s="75">
        <v>20</v>
      </c>
      <c r="AP227" s="77" t="s">
        <v>1141</v>
      </c>
      <c r="AQ227" s="77">
        <v>50</v>
      </c>
      <c r="AR227" s="77" t="s">
        <v>1142</v>
      </c>
      <c r="AS227" s="77"/>
    </row>
    <row r="228" spans="1:45" s="244" customFormat="1" ht="19.5" customHeight="1">
      <c r="A228" s="315" t="str">
        <f>IF(E228=1,SUMIF(E$10:E228,1),"")</f>
        <v/>
      </c>
      <c r="B228" s="315">
        <f t="shared" si="68"/>
        <v>5</v>
      </c>
      <c r="C228" s="323" t="s">
        <v>1343</v>
      </c>
      <c r="D228" s="326" t="s">
        <v>1351</v>
      </c>
      <c r="E228" s="183">
        <v>5</v>
      </c>
      <c r="F228" s="324">
        <v>43210</v>
      </c>
      <c r="G228" s="327">
        <v>2</v>
      </c>
      <c r="H228" s="325" t="s">
        <v>1352</v>
      </c>
      <c r="I228" s="246" t="s">
        <v>1325</v>
      </c>
      <c r="J228" s="246" t="s">
        <v>1326</v>
      </c>
      <c r="K228" s="246">
        <v>389</v>
      </c>
      <c r="L228" s="246" t="s">
        <v>1327</v>
      </c>
      <c r="M228" s="246">
        <v>15094</v>
      </c>
      <c r="N228" s="247" t="s">
        <v>1336</v>
      </c>
      <c r="O228" s="317">
        <v>6</v>
      </c>
      <c r="P228" s="317"/>
      <c r="Q228" s="317"/>
      <c r="R228" s="317"/>
      <c r="S228" s="318"/>
      <c r="T228" s="318"/>
      <c r="U228" s="318"/>
      <c r="V228" s="318"/>
      <c r="W228" s="318"/>
      <c r="X228" s="318"/>
      <c r="Y228" s="318"/>
      <c r="Z228" s="318"/>
      <c r="AA228" s="318"/>
      <c r="AB228" s="318"/>
      <c r="AC228" s="318"/>
      <c r="AD228" s="318"/>
      <c r="AE228" s="317"/>
      <c r="AF228" s="317"/>
      <c r="AG228" s="317" t="str">
        <f>IF(OR(AND(E228&lt;&gt;0,O228&lt;&gt;"kinh"),AND(E228=1,O228&lt;&gt;"kinh"),AND(E229=2,O229&lt;&gt;"kinh")),"x","")</f>
        <v>x</v>
      </c>
      <c r="AH228" s="317"/>
      <c r="AI228" s="317"/>
      <c r="AJ228" s="318"/>
      <c r="AK228" s="317"/>
      <c r="AL228" s="76">
        <f t="shared" ca="1" si="63"/>
        <v>7.6575342465753424</v>
      </c>
      <c r="AM228" s="75" t="str">
        <f t="shared" si="67"/>
        <v/>
      </c>
      <c r="AN228" s="75" t="str">
        <f t="shared" si="64"/>
        <v/>
      </c>
      <c r="AO228" s="75">
        <v>21</v>
      </c>
      <c r="AP228" s="77" t="s">
        <v>43</v>
      </c>
      <c r="AQ228" s="77">
        <v>51</v>
      </c>
      <c r="AR228" s="77" t="s">
        <v>66</v>
      </c>
      <c r="AS228" s="77"/>
    </row>
    <row r="229" spans="1:45" s="244" customFormat="1" ht="19.5" customHeight="1">
      <c r="A229" s="315" t="str">
        <f>IF(E229=1,SUMIF(E$10:E229,1),"")</f>
        <v/>
      </c>
      <c r="B229" s="315">
        <f t="shared" si="68"/>
        <v>6</v>
      </c>
      <c r="C229" s="323" t="s">
        <v>1343</v>
      </c>
      <c r="D229" s="326" t="s">
        <v>1353</v>
      </c>
      <c r="E229" s="183">
        <v>5</v>
      </c>
      <c r="F229" s="325" t="s">
        <v>1354</v>
      </c>
      <c r="G229" s="327">
        <v>1</v>
      </c>
      <c r="H229" s="325" t="s">
        <v>1355</v>
      </c>
      <c r="I229" s="246" t="s">
        <v>1325</v>
      </c>
      <c r="J229" s="246" t="s">
        <v>1326</v>
      </c>
      <c r="K229" s="246">
        <v>389</v>
      </c>
      <c r="L229" s="246" t="s">
        <v>1327</v>
      </c>
      <c r="M229" s="246">
        <v>15094</v>
      </c>
      <c r="N229" s="247" t="s">
        <v>1336</v>
      </c>
      <c r="O229" s="317">
        <v>6</v>
      </c>
      <c r="P229" s="317"/>
      <c r="Q229" s="317"/>
      <c r="R229" s="317"/>
      <c r="S229" s="318"/>
      <c r="T229" s="318"/>
      <c r="U229" s="318"/>
      <c r="V229" s="318"/>
      <c r="W229" s="318"/>
      <c r="X229" s="318"/>
      <c r="Y229" s="318"/>
      <c r="Z229" s="318"/>
      <c r="AA229" s="318"/>
      <c r="AB229" s="318"/>
      <c r="AC229" s="318"/>
      <c r="AD229" s="318"/>
      <c r="AE229" s="317"/>
      <c r="AF229" s="317"/>
      <c r="AG229" s="317" t="str">
        <f>IF(OR(AND(E229&lt;&gt;0,O229&lt;&gt;"kinh"),AND(E229=1,O229&lt;&gt;"kinh"),AND(E230=2,O230&lt;&gt;"kinh")),"x","")</f>
        <v>x</v>
      </c>
      <c r="AH229" s="317"/>
      <c r="AI229" s="317"/>
      <c r="AJ229" s="318"/>
      <c r="AK229" s="317"/>
      <c r="AL229" s="76">
        <f t="shared" ca="1" si="63"/>
        <v>3.0547945205479454</v>
      </c>
      <c r="AM229" s="75" t="str">
        <f>IF(AND(E229=1,AG229=""),1,IF(AND(E229=1,O229=1,AG229="x"),#REF!,IF(AND(E229=1,O229&lt;&gt;1),O229,IF(OR(E229&gt;1,E229=0),""))))</f>
        <v/>
      </c>
      <c r="AN229" s="75" t="str">
        <f t="shared" si="64"/>
        <v/>
      </c>
      <c r="AO229" s="75">
        <v>22</v>
      </c>
      <c r="AP229" s="77" t="s">
        <v>44</v>
      </c>
      <c r="AQ229" s="77">
        <v>52</v>
      </c>
      <c r="AR229" s="77" t="s">
        <v>67</v>
      </c>
      <c r="AS229" s="77"/>
    </row>
    <row r="230" spans="1:45" s="244" customFormat="1" ht="19.5" customHeight="1">
      <c r="A230" s="315">
        <v>80</v>
      </c>
      <c r="B230" s="315">
        <f>IF(E230=1,1,IF(E230&gt;1,#REF!+1,""))</f>
        <v>1</v>
      </c>
      <c r="C230" s="320" t="s">
        <v>373</v>
      </c>
      <c r="D230" s="320" t="s">
        <v>373</v>
      </c>
      <c r="E230" s="183">
        <v>1</v>
      </c>
      <c r="F230" s="181" t="s">
        <v>1356</v>
      </c>
      <c r="G230" s="327">
        <v>1</v>
      </c>
      <c r="H230" s="182" t="s">
        <v>1357</v>
      </c>
      <c r="I230" s="246" t="s">
        <v>1325</v>
      </c>
      <c r="J230" s="246" t="s">
        <v>1326</v>
      </c>
      <c r="K230" s="246">
        <v>389</v>
      </c>
      <c r="L230" s="246" t="s">
        <v>1327</v>
      </c>
      <c r="M230" s="246">
        <v>15094</v>
      </c>
      <c r="N230" s="247" t="s">
        <v>1336</v>
      </c>
      <c r="O230" s="317">
        <v>6</v>
      </c>
      <c r="P230" s="317">
        <v>1</v>
      </c>
      <c r="Q230" s="317">
        <v>197</v>
      </c>
      <c r="R230" s="317" t="s">
        <v>1329</v>
      </c>
      <c r="S230" s="318">
        <v>95</v>
      </c>
      <c r="T230" s="318">
        <v>30</v>
      </c>
      <c r="U230" s="318">
        <v>1</v>
      </c>
      <c r="V230" s="318"/>
      <c r="W230" s="318"/>
      <c r="X230" s="318"/>
      <c r="Y230" s="318"/>
      <c r="Z230" s="318"/>
      <c r="AA230" s="318"/>
      <c r="AB230" s="318"/>
      <c r="AC230" s="318"/>
      <c r="AD230" s="318">
        <v>10</v>
      </c>
      <c r="AE230" s="317">
        <v>11</v>
      </c>
      <c r="AF230" s="317"/>
      <c r="AG230" s="317" t="s">
        <v>106</v>
      </c>
      <c r="AH230" s="317"/>
      <c r="AI230" s="317"/>
      <c r="AJ230" s="319">
        <v>5</v>
      </c>
      <c r="AK230" s="317"/>
      <c r="AL230" s="76">
        <f t="shared" ca="1" si="63"/>
        <v>42.238356164383561</v>
      </c>
      <c r="AM230" s="75">
        <f t="shared" si="67"/>
        <v>6</v>
      </c>
      <c r="AN230" s="75" t="e">
        <f t="shared" si="64"/>
        <v>#N/A</v>
      </c>
      <c r="AO230" s="75">
        <v>24</v>
      </c>
      <c r="AP230" s="77" t="s">
        <v>5</v>
      </c>
      <c r="AQ230" s="77">
        <v>54</v>
      </c>
      <c r="AR230" s="77" t="s">
        <v>69</v>
      </c>
      <c r="AS230" s="77"/>
    </row>
    <row r="231" spans="1:45" s="244" customFormat="1" ht="19.5" customHeight="1">
      <c r="A231" s="315" t="str">
        <f>IF(E231=1,SUMIF(E$10:E231,1),"")</f>
        <v/>
      </c>
      <c r="B231" s="315">
        <f t="shared" si="68"/>
        <v>2</v>
      </c>
      <c r="C231" s="320" t="s">
        <v>373</v>
      </c>
      <c r="D231" s="320" t="s">
        <v>1358</v>
      </c>
      <c r="E231" s="183">
        <v>3</v>
      </c>
      <c r="F231" s="181" t="s">
        <v>1359</v>
      </c>
      <c r="G231" s="327">
        <v>2</v>
      </c>
      <c r="H231" s="191" t="s">
        <v>1360</v>
      </c>
      <c r="I231" s="246" t="s">
        <v>1325</v>
      </c>
      <c r="J231" s="246" t="s">
        <v>1326</v>
      </c>
      <c r="K231" s="246">
        <v>389</v>
      </c>
      <c r="L231" s="246" t="s">
        <v>1327</v>
      </c>
      <c r="M231" s="246">
        <v>15094</v>
      </c>
      <c r="N231" s="247" t="s">
        <v>1336</v>
      </c>
      <c r="O231" s="317">
        <v>6</v>
      </c>
      <c r="P231" s="317"/>
      <c r="Q231" s="317"/>
      <c r="R231" s="317"/>
      <c r="S231" s="318"/>
      <c r="T231" s="328"/>
      <c r="U231" s="318"/>
      <c r="V231" s="318"/>
      <c r="W231" s="318"/>
      <c r="X231" s="318"/>
      <c r="Y231" s="318"/>
      <c r="Z231" s="318"/>
      <c r="AA231" s="318"/>
      <c r="AB231" s="318"/>
      <c r="AC231" s="318"/>
      <c r="AD231" s="318"/>
      <c r="AE231" s="317"/>
      <c r="AF231" s="317"/>
      <c r="AG231" s="317" t="s">
        <v>106</v>
      </c>
      <c r="AH231" s="317"/>
      <c r="AI231" s="317"/>
      <c r="AJ231" s="319"/>
      <c r="AK231" s="317"/>
      <c r="AL231" s="76">
        <f t="shared" ca="1" si="63"/>
        <v>11.901369863013699</v>
      </c>
      <c r="AM231" s="75" t="str">
        <f>IF(AND(E231=1,AG231=""),1,IF(AND(E231=1,O231=1,AG231="x"),#REF!,IF(AND(E231=1,O231&lt;&gt;1),O231,IF(OR(E231&gt;1,E231=0),""))))</f>
        <v/>
      </c>
      <c r="AN231" s="75" t="str">
        <f t="shared" si="64"/>
        <v/>
      </c>
      <c r="AO231" s="75">
        <v>25</v>
      </c>
      <c r="AP231" s="77" t="s">
        <v>46</v>
      </c>
      <c r="AQ231" s="77">
        <v>55</v>
      </c>
      <c r="AR231" s="77" t="s">
        <v>70</v>
      </c>
      <c r="AS231" s="77"/>
    </row>
    <row r="232" spans="1:45" s="291" customFormat="1" ht="19.5" customHeight="1">
      <c r="A232" s="329">
        <v>81</v>
      </c>
      <c r="B232" s="329">
        <f t="shared" si="68"/>
        <v>1</v>
      </c>
      <c r="C232" s="192" t="s">
        <v>1361</v>
      </c>
      <c r="D232" s="330" t="s">
        <v>1361</v>
      </c>
      <c r="E232" s="331">
        <v>1</v>
      </c>
      <c r="F232" s="332" t="s">
        <v>1362</v>
      </c>
      <c r="G232" s="333">
        <v>1</v>
      </c>
      <c r="H232" s="334" t="s">
        <v>1363</v>
      </c>
      <c r="I232" s="335" t="s">
        <v>1325</v>
      </c>
      <c r="J232" s="335" t="s">
        <v>1326</v>
      </c>
      <c r="K232" s="335">
        <v>389</v>
      </c>
      <c r="L232" s="335" t="s">
        <v>1327</v>
      </c>
      <c r="M232" s="335">
        <v>15094</v>
      </c>
      <c r="N232" s="333" t="s">
        <v>1364</v>
      </c>
      <c r="O232" s="333">
        <v>6</v>
      </c>
      <c r="P232" s="333">
        <v>1</v>
      </c>
      <c r="Q232" s="333">
        <v>197</v>
      </c>
      <c r="R232" s="333" t="s">
        <v>1329</v>
      </c>
      <c r="S232" s="333">
        <v>105</v>
      </c>
      <c r="T232" s="333">
        <v>40</v>
      </c>
      <c r="U232" s="336">
        <v>1</v>
      </c>
      <c r="V232" s="336"/>
      <c r="W232" s="336"/>
      <c r="X232" s="336"/>
      <c r="Y232" s="336"/>
      <c r="Z232" s="336"/>
      <c r="AA232" s="336">
        <v>7</v>
      </c>
      <c r="AB232" s="336">
        <v>8</v>
      </c>
      <c r="AC232" s="336"/>
      <c r="AD232" s="336">
        <v>10</v>
      </c>
      <c r="AE232" s="192"/>
      <c r="AF232" s="192"/>
      <c r="AG232" s="333" t="str">
        <f>IF(OR(AND(E232&lt;&gt;0,O232&lt;&gt;"kinh"),AND(E232=1,O232&lt;&gt;"kinh"),AND(E233=2,O233&lt;&gt;"kinh")),"x","")</f>
        <v>x</v>
      </c>
      <c r="AH232" s="333"/>
      <c r="AI232" s="333"/>
      <c r="AJ232" s="337" t="s">
        <v>1365</v>
      </c>
      <c r="AK232" s="333" t="s">
        <v>980</v>
      </c>
      <c r="AL232" s="301">
        <f t="shared" ca="1" si="63"/>
        <v>53.950684931506849</v>
      </c>
      <c r="AM232" s="125">
        <f t="shared" ref="AM232:AM236" si="69">IF(AND(E232=1,AG232=""),1,IF(AND(E232=1,O232=1,AG232="x"),O233,IF(AND(E232=1,O232&lt;&gt;1),O232,IF(OR(E232&gt;1,E232=0),""))))</f>
        <v>6</v>
      </c>
      <c r="AN232" s="125" t="e">
        <f>IF(AM232="","",(VLOOKUP(AM232,#REF!,2,0)))</f>
        <v>#REF!</v>
      </c>
      <c r="AO232" s="197"/>
      <c r="AP232" s="197"/>
      <c r="AQ232" s="197"/>
      <c r="AR232" s="197"/>
      <c r="AS232" s="197"/>
    </row>
    <row r="233" spans="1:45" s="244" customFormat="1" ht="19.5" customHeight="1">
      <c r="A233" s="315" t="str">
        <f>IF(E233=1,SUMIF(E$10:E233,1),"")</f>
        <v/>
      </c>
      <c r="B233" s="315">
        <v>2</v>
      </c>
      <c r="C233" s="188" t="s">
        <v>1361</v>
      </c>
      <c r="D233" s="326" t="s">
        <v>1005</v>
      </c>
      <c r="E233" s="183">
        <v>2</v>
      </c>
      <c r="F233" s="181">
        <v>25116</v>
      </c>
      <c r="G233" s="247">
        <v>2</v>
      </c>
      <c r="H233" s="182" t="s">
        <v>1366</v>
      </c>
      <c r="I233" s="246" t="s">
        <v>1325</v>
      </c>
      <c r="J233" s="246" t="s">
        <v>1326</v>
      </c>
      <c r="K233" s="246">
        <v>389</v>
      </c>
      <c r="L233" s="246" t="s">
        <v>1327</v>
      </c>
      <c r="M233" s="246">
        <v>15094</v>
      </c>
      <c r="N233" s="247" t="s">
        <v>1364</v>
      </c>
      <c r="O233" s="247">
        <v>6</v>
      </c>
      <c r="P233" s="247"/>
      <c r="Q233" s="247"/>
      <c r="R233" s="247"/>
      <c r="S233" s="247"/>
      <c r="T233" s="247"/>
      <c r="U233" s="248"/>
      <c r="V233" s="248"/>
      <c r="W233" s="248"/>
      <c r="X233" s="248"/>
      <c r="Y233" s="248"/>
      <c r="Z233" s="248"/>
      <c r="AA233" s="248"/>
      <c r="AB233" s="248"/>
      <c r="AC233" s="248"/>
      <c r="AD233" s="248"/>
      <c r="AE233" s="188"/>
      <c r="AF233" s="188"/>
      <c r="AG233" s="247" t="s">
        <v>106</v>
      </c>
      <c r="AH233" s="247"/>
      <c r="AI233" s="247"/>
      <c r="AJ233" s="248"/>
      <c r="AK233" s="247"/>
      <c r="AL233" s="76">
        <f t="shared" ca="1" si="63"/>
        <v>57.230136986301368</v>
      </c>
      <c r="AM233" s="75" t="str">
        <f t="shared" si="69"/>
        <v/>
      </c>
      <c r="AN233" s="75" t="str">
        <f>IF(AM233="","",(VLOOKUP(AM233,#REF!,2,0)))</f>
        <v/>
      </c>
      <c r="AO233" s="77"/>
      <c r="AP233" s="77"/>
      <c r="AQ233" s="77"/>
      <c r="AR233" s="77"/>
      <c r="AS233" s="77"/>
    </row>
    <row r="234" spans="1:45" s="244" customFormat="1" ht="21.6" customHeight="1">
      <c r="A234" s="315" t="str">
        <f>IF(E234=1,SUMIF(E$10:E234,1),"")</f>
        <v/>
      </c>
      <c r="B234" s="315">
        <v>3</v>
      </c>
      <c r="C234" s="188" t="s">
        <v>1361</v>
      </c>
      <c r="D234" s="326" t="s">
        <v>1367</v>
      </c>
      <c r="E234" s="183">
        <v>3</v>
      </c>
      <c r="F234" s="181">
        <v>23712</v>
      </c>
      <c r="G234" s="247">
        <v>1</v>
      </c>
      <c r="H234" s="182" t="s">
        <v>1368</v>
      </c>
      <c r="I234" s="246"/>
      <c r="J234" s="246"/>
      <c r="K234" s="246"/>
      <c r="L234" s="246"/>
      <c r="M234" s="246"/>
      <c r="N234" s="247" t="s">
        <v>1364</v>
      </c>
      <c r="O234" s="247">
        <v>7</v>
      </c>
      <c r="P234" s="247"/>
      <c r="Q234" s="247"/>
      <c r="R234" s="247"/>
      <c r="S234" s="247"/>
      <c r="T234" s="247"/>
      <c r="U234" s="248"/>
      <c r="V234" s="248"/>
      <c r="W234" s="248"/>
      <c r="X234" s="248"/>
      <c r="Y234" s="248"/>
      <c r="Z234" s="248"/>
      <c r="AA234" s="248"/>
      <c r="AB234" s="248"/>
      <c r="AC234" s="248"/>
      <c r="AD234" s="248"/>
      <c r="AE234" s="188"/>
      <c r="AF234" s="188"/>
      <c r="AG234" s="247" t="s">
        <v>1136</v>
      </c>
      <c r="AH234" s="247"/>
      <c r="AI234" s="247"/>
      <c r="AJ234" s="248"/>
      <c r="AK234" s="247"/>
      <c r="AL234" s="76">
        <f t="shared" ca="1" si="63"/>
        <v>61.076712328767123</v>
      </c>
      <c r="AM234" s="75" t="str">
        <f>IF(AND(E234=1,AG234=""),1,IF(AND(E234=1,O234=1,AG234="x"),#REF!,IF(AND(E234=1,O234&lt;&gt;1),O234,IF(OR(E234&gt;1,E234=0),""))))</f>
        <v/>
      </c>
      <c r="AN234" s="75" t="str">
        <f>IF(AM234="","",(VLOOKUP(AM234,#REF!,2,0)))</f>
        <v/>
      </c>
      <c r="AO234" s="77"/>
      <c r="AP234" s="77"/>
      <c r="AQ234" s="77"/>
      <c r="AR234" s="77"/>
      <c r="AS234" s="77"/>
    </row>
    <row r="235" spans="1:45" s="244" customFormat="1" ht="19.5" customHeight="1">
      <c r="A235" s="315">
        <v>82</v>
      </c>
      <c r="B235" s="315">
        <f>IF(E235=1,1,IF(E235&gt;1,#REF!+1,""))</f>
        <v>1</v>
      </c>
      <c r="C235" s="188" t="s">
        <v>108</v>
      </c>
      <c r="D235" s="326" t="s">
        <v>108</v>
      </c>
      <c r="E235" s="183">
        <v>1</v>
      </c>
      <c r="F235" s="181">
        <v>30605</v>
      </c>
      <c r="G235" s="327">
        <v>1</v>
      </c>
      <c r="H235" s="182" t="s">
        <v>1369</v>
      </c>
      <c r="I235" s="246" t="s">
        <v>1325</v>
      </c>
      <c r="J235" s="246" t="s">
        <v>1326</v>
      </c>
      <c r="K235" s="246">
        <v>389</v>
      </c>
      <c r="L235" s="246" t="s">
        <v>1327</v>
      </c>
      <c r="M235" s="246">
        <v>15094</v>
      </c>
      <c r="N235" s="247" t="s">
        <v>1364</v>
      </c>
      <c r="O235" s="247">
        <v>6</v>
      </c>
      <c r="P235" s="247"/>
      <c r="Q235" s="247">
        <v>197</v>
      </c>
      <c r="R235" s="247" t="s">
        <v>1329</v>
      </c>
      <c r="S235" s="247">
        <v>125</v>
      </c>
      <c r="T235" s="247">
        <v>30</v>
      </c>
      <c r="U235" s="248">
        <v>1</v>
      </c>
      <c r="V235" s="248"/>
      <c r="W235" s="248"/>
      <c r="X235" s="248"/>
      <c r="Y235" s="248"/>
      <c r="Z235" s="248"/>
      <c r="AA235" s="248"/>
      <c r="AB235" s="248"/>
      <c r="AC235" s="248">
        <v>9</v>
      </c>
      <c r="AD235" s="248">
        <v>10</v>
      </c>
      <c r="AE235" s="188"/>
      <c r="AF235" s="188"/>
      <c r="AG235" s="247" t="str">
        <f>IF(OR(AND(E235&lt;&gt;0,O235&lt;&gt;"kinh"),AND(E235=1,O235&lt;&gt;"kinh"),AND(E236=2,O236&lt;&gt;"kinh")),"x","")</f>
        <v>x</v>
      </c>
      <c r="AH235" s="247"/>
      <c r="AI235" s="247"/>
      <c r="AJ235" s="249">
        <v>2</v>
      </c>
      <c r="AK235" s="247"/>
      <c r="AL235" s="76">
        <f t="shared" ca="1" si="63"/>
        <v>42.19178082191781</v>
      </c>
      <c r="AM235" s="75">
        <f t="shared" si="69"/>
        <v>6</v>
      </c>
      <c r="AN235" s="75" t="e">
        <f>IF(AM235="","",(VLOOKUP(AM235,#REF!,2,0)))</f>
        <v>#REF!</v>
      </c>
      <c r="AO235" s="77"/>
      <c r="AP235" s="77"/>
      <c r="AQ235" s="77"/>
      <c r="AR235" s="77"/>
      <c r="AS235" s="77"/>
    </row>
    <row r="236" spans="1:45" s="244" customFormat="1" ht="19.5" customHeight="1">
      <c r="A236" s="315" t="str">
        <f>IF(E236=1,SUMIF(E$10:E236,1),"")</f>
        <v/>
      </c>
      <c r="B236" s="315">
        <f t="shared" si="68"/>
        <v>2</v>
      </c>
      <c r="C236" s="188" t="s">
        <v>108</v>
      </c>
      <c r="D236" s="326" t="s">
        <v>1370</v>
      </c>
      <c r="E236" s="183">
        <v>2</v>
      </c>
      <c r="F236" s="181">
        <v>30899</v>
      </c>
      <c r="G236" s="247">
        <v>2</v>
      </c>
      <c r="H236" s="182" t="s">
        <v>1371</v>
      </c>
      <c r="I236" s="246" t="s">
        <v>1325</v>
      </c>
      <c r="J236" s="246" t="s">
        <v>1326</v>
      </c>
      <c r="K236" s="246">
        <v>389</v>
      </c>
      <c r="L236" s="246" t="s">
        <v>1327</v>
      </c>
      <c r="M236" s="246">
        <v>15094</v>
      </c>
      <c r="N236" s="247" t="s">
        <v>1364</v>
      </c>
      <c r="O236" s="247">
        <v>6</v>
      </c>
      <c r="P236" s="247"/>
      <c r="Q236" s="247"/>
      <c r="R236" s="247"/>
      <c r="S236" s="327"/>
      <c r="T236" s="327"/>
      <c r="U236" s="248"/>
      <c r="V236" s="248"/>
      <c r="W236" s="248"/>
      <c r="X236" s="248"/>
      <c r="Y236" s="248"/>
      <c r="Z236" s="248"/>
      <c r="AA236" s="248"/>
      <c r="AB236" s="248"/>
      <c r="AC236" s="248"/>
      <c r="AD236" s="248"/>
      <c r="AE236" s="188"/>
      <c r="AF236" s="188"/>
      <c r="AG236" s="247" t="str">
        <f>IF(OR(AND(E236&lt;&gt;0,O236&lt;&gt;"kinh"),AND(E236=1,O236&lt;&gt;"kinh"),AND(E237=2,O237&lt;&gt;"kinh")),"x","")</f>
        <v>x</v>
      </c>
      <c r="AH236" s="247"/>
      <c r="AI236" s="247"/>
      <c r="AJ236" s="248"/>
      <c r="AK236" s="247"/>
      <c r="AL236" s="76">
        <f t="shared" ca="1" si="63"/>
        <v>41.386301369863013</v>
      </c>
      <c r="AM236" s="75" t="str">
        <f t="shared" si="69"/>
        <v/>
      </c>
      <c r="AN236" s="75" t="str">
        <f>IF(AM236="","",(VLOOKUP(AM236,#REF!,2,0)))</f>
        <v/>
      </c>
      <c r="AO236" s="77"/>
      <c r="AP236" s="77"/>
      <c r="AQ236" s="77"/>
      <c r="AR236" s="77"/>
      <c r="AS236" s="77"/>
    </row>
    <row r="237" spans="1:45" s="244" customFormat="1" ht="19.5" customHeight="1">
      <c r="A237" s="315" t="str">
        <f>IF(E237=1,SUMIF(E$10:E237,1),"")</f>
        <v/>
      </c>
      <c r="B237" s="315">
        <f t="shared" si="68"/>
        <v>3</v>
      </c>
      <c r="C237" s="188" t="s">
        <v>108</v>
      </c>
      <c r="D237" s="326" t="s">
        <v>158</v>
      </c>
      <c r="E237" s="183">
        <v>3</v>
      </c>
      <c r="F237" s="181">
        <v>37634</v>
      </c>
      <c r="G237" s="247">
        <v>2</v>
      </c>
      <c r="H237" s="338" t="s">
        <v>1372</v>
      </c>
      <c r="I237" s="246" t="s">
        <v>1325</v>
      </c>
      <c r="J237" s="246" t="s">
        <v>1326</v>
      </c>
      <c r="K237" s="246">
        <v>389</v>
      </c>
      <c r="L237" s="246" t="s">
        <v>1327</v>
      </c>
      <c r="M237" s="246">
        <v>15094</v>
      </c>
      <c r="N237" s="247" t="s">
        <v>1364</v>
      </c>
      <c r="O237" s="247">
        <v>6</v>
      </c>
      <c r="P237" s="247"/>
      <c r="Q237" s="247"/>
      <c r="R237" s="247"/>
      <c r="S237" s="327"/>
      <c r="T237" s="327"/>
      <c r="U237" s="248"/>
      <c r="V237" s="248"/>
      <c r="W237" s="248"/>
      <c r="X237" s="248"/>
      <c r="Y237" s="248"/>
      <c r="Z237" s="248"/>
      <c r="AA237" s="248"/>
      <c r="AB237" s="248"/>
      <c r="AC237" s="248"/>
      <c r="AD237" s="248"/>
      <c r="AE237" s="188"/>
      <c r="AF237" s="188"/>
      <c r="AG237" s="247" t="str">
        <f>IF(OR(AND(E237&lt;&gt;0,O237&lt;&gt;"kinh"),AND(E237=1,O237&lt;&gt;"kinh"),AND(E307=2,O307&lt;&gt;"kinh")),"x","")</f>
        <v>x</v>
      </c>
      <c r="AH237" s="247"/>
      <c r="AI237" s="247"/>
      <c r="AJ237" s="248"/>
      <c r="AK237" s="247"/>
      <c r="AL237" s="76">
        <f t="shared" ca="1" si="63"/>
        <v>22.934246575342467</v>
      </c>
      <c r="AM237" s="75" t="str">
        <f>IF(AND(E237=1,AG237=""),1,IF(AND(E237=1,O237=1,AG237="x"),O307,IF(AND(E237=1,O237&lt;&gt;1),O237,IF(OR(E237&gt;1,E237=0),""))))</f>
        <v/>
      </c>
      <c r="AN237" s="75" t="str">
        <f>IF(AM237="","",(VLOOKUP(AM237,#REF!,2,0)))</f>
        <v/>
      </c>
      <c r="AO237" s="77"/>
      <c r="AP237" s="77"/>
      <c r="AQ237" s="77"/>
      <c r="AR237" s="77"/>
      <c r="AS237" s="77"/>
    </row>
    <row r="238" spans="1:45" s="244" customFormat="1" ht="19.5" customHeight="1">
      <c r="A238" s="315" t="str">
        <f>IF(E238=1,SUMIF(E$10:E238,1),"")</f>
        <v/>
      </c>
      <c r="B238" s="315">
        <v>4</v>
      </c>
      <c r="C238" s="188" t="s">
        <v>108</v>
      </c>
      <c r="D238" s="326" t="s">
        <v>1373</v>
      </c>
      <c r="E238" s="183">
        <v>3</v>
      </c>
      <c r="F238" s="181">
        <v>39704</v>
      </c>
      <c r="G238" s="247">
        <v>1</v>
      </c>
      <c r="H238" s="338" t="s">
        <v>1374</v>
      </c>
      <c r="I238" s="246" t="s">
        <v>1325</v>
      </c>
      <c r="J238" s="246" t="s">
        <v>1326</v>
      </c>
      <c r="K238" s="246">
        <v>389</v>
      </c>
      <c r="L238" s="246" t="s">
        <v>1327</v>
      </c>
      <c r="M238" s="246">
        <v>15094</v>
      </c>
      <c r="N238" s="247" t="s">
        <v>1364</v>
      </c>
      <c r="O238" s="247">
        <v>6</v>
      </c>
      <c r="P238" s="247"/>
      <c r="Q238" s="247"/>
      <c r="R238" s="247"/>
      <c r="S238" s="327"/>
      <c r="T238" s="327"/>
      <c r="U238" s="248"/>
      <c r="V238" s="248"/>
      <c r="W238" s="248"/>
      <c r="X238" s="248"/>
      <c r="Y238" s="248"/>
      <c r="Z238" s="248"/>
      <c r="AA238" s="248"/>
      <c r="AB238" s="248"/>
      <c r="AC238" s="248"/>
      <c r="AD238" s="248"/>
      <c r="AE238" s="188"/>
      <c r="AF238" s="188"/>
      <c r="AG238" s="247" t="s">
        <v>106</v>
      </c>
      <c r="AH238" s="247"/>
      <c r="AI238" s="247"/>
      <c r="AJ238" s="248"/>
      <c r="AK238" s="247"/>
      <c r="AL238" s="76">
        <v>17.24931506849315</v>
      </c>
      <c r="AM238" s="75"/>
      <c r="AN238" s="75"/>
      <c r="AO238" s="77"/>
      <c r="AP238" s="77"/>
      <c r="AQ238" s="77"/>
      <c r="AR238" s="77"/>
      <c r="AS238" s="77"/>
    </row>
    <row r="239" spans="1:45" s="244" customFormat="1" ht="19.5" customHeight="1">
      <c r="A239" s="315">
        <v>83</v>
      </c>
      <c r="B239" s="315">
        <v>1</v>
      </c>
      <c r="C239" s="339" t="str">
        <f>D239</f>
        <v>Phạm Văn Nghị</v>
      </c>
      <c r="D239" s="326" t="s">
        <v>1375</v>
      </c>
      <c r="E239" s="183">
        <v>1</v>
      </c>
      <c r="F239" s="181" t="s">
        <v>1376</v>
      </c>
      <c r="G239" s="247">
        <v>1</v>
      </c>
      <c r="H239" s="338" t="s">
        <v>1377</v>
      </c>
      <c r="I239" s="246" t="s">
        <v>1325</v>
      </c>
      <c r="J239" s="246" t="s">
        <v>1326</v>
      </c>
      <c r="K239" s="246">
        <v>389</v>
      </c>
      <c r="L239" s="246" t="s">
        <v>1327</v>
      </c>
      <c r="M239" s="246">
        <v>15094</v>
      </c>
      <c r="N239" s="247" t="s">
        <v>1378</v>
      </c>
      <c r="O239" s="247">
        <v>6</v>
      </c>
      <c r="P239" s="247"/>
      <c r="Q239" s="247"/>
      <c r="R239" s="247"/>
      <c r="S239" s="247">
        <v>80</v>
      </c>
      <c r="T239" s="247">
        <v>30</v>
      </c>
      <c r="U239" s="248">
        <v>1</v>
      </c>
      <c r="V239" s="248">
        <v>2</v>
      </c>
      <c r="W239" s="248"/>
      <c r="X239" s="248"/>
      <c r="Y239" s="248"/>
      <c r="Z239" s="248"/>
      <c r="AA239" s="248"/>
      <c r="AB239" s="248"/>
      <c r="AC239" s="248"/>
      <c r="AD239" s="248">
        <v>10</v>
      </c>
      <c r="AE239" s="188"/>
      <c r="AF239" s="188"/>
      <c r="AG239" s="247" t="s">
        <v>106</v>
      </c>
      <c r="AH239" s="247"/>
      <c r="AI239" s="247"/>
      <c r="AJ239" s="248" t="s">
        <v>1379</v>
      </c>
      <c r="AK239" s="247"/>
      <c r="AL239" s="76"/>
      <c r="AM239" s="75"/>
      <c r="AN239" s="75"/>
      <c r="AO239" s="77"/>
      <c r="AP239" s="77"/>
      <c r="AQ239" s="77"/>
      <c r="AR239" s="77"/>
      <c r="AS239" s="77"/>
    </row>
    <row r="240" spans="1:45" s="244" customFormat="1" ht="19.5" customHeight="1">
      <c r="A240" s="315" t="str">
        <f>IF(E240=1,SUMIF(E$10:E240,1),"")</f>
        <v/>
      </c>
      <c r="B240" s="315">
        <v>2</v>
      </c>
      <c r="C240" s="188" t="s">
        <v>1375</v>
      </c>
      <c r="D240" s="326" t="s">
        <v>1380</v>
      </c>
      <c r="E240" s="183">
        <v>3</v>
      </c>
      <c r="F240" s="181">
        <v>32398</v>
      </c>
      <c r="G240" s="247">
        <v>1</v>
      </c>
      <c r="H240" s="338" t="s">
        <v>1381</v>
      </c>
      <c r="I240" s="246" t="s">
        <v>1325</v>
      </c>
      <c r="J240" s="246" t="s">
        <v>1326</v>
      </c>
      <c r="K240" s="246">
        <v>389</v>
      </c>
      <c r="L240" s="246" t="s">
        <v>1327</v>
      </c>
      <c r="M240" s="246">
        <v>15094</v>
      </c>
      <c r="N240" s="247" t="s">
        <v>1378</v>
      </c>
      <c r="O240" s="247">
        <v>6</v>
      </c>
      <c r="P240" s="247"/>
      <c r="Q240" s="247"/>
      <c r="R240" s="247"/>
      <c r="S240" s="327"/>
      <c r="T240" s="327"/>
      <c r="U240" s="248"/>
      <c r="V240" s="248"/>
      <c r="W240" s="248"/>
      <c r="X240" s="248"/>
      <c r="Y240" s="248"/>
      <c r="Z240" s="248"/>
      <c r="AA240" s="248"/>
      <c r="AB240" s="248"/>
      <c r="AC240" s="248"/>
      <c r="AD240" s="248"/>
      <c r="AE240" s="188"/>
      <c r="AF240" s="188"/>
      <c r="AG240" s="247" t="s">
        <v>106</v>
      </c>
      <c r="AH240" s="247"/>
      <c r="AI240" s="247"/>
      <c r="AJ240" s="248"/>
      <c r="AK240" s="247"/>
      <c r="AL240" s="76"/>
      <c r="AM240" s="75"/>
      <c r="AN240" s="75"/>
      <c r="AO240" s="77"/>
      <c r="AP240" s="77"/>
      <c r="AQ240" s="77"/>
      <c r="AR240" s="77"/>
      <c r="AS240" s="77"/>
    </row>
    <row r="241" spans="1:45" s="244" customFormat="1" ht="19.5" customHeight="1">
      <c r="A241" s="315" t="str">
        <f>IF(E241=1,SUMIF(E$10:E241,1),"")</f>
        <v/>
      </c>
      <c r="B241" s="315">
        <v>3</v>
      </c>
      <c r="C241" s="188" t="s">
        <v>1375</v>
      </c>
      <c r="D241" s="326" t="s">
        <v>1382</v>
      </c>
      <c r="E241" s="183">
        <v>3</v>
      </c>
      <c r="F241" s="181">
        <v>30975</v>
      </c>
      <c r="G241" s="247">
        <v>2</v>
      </c>
      <c r="H241" s="338" t="s">
        <v>1383</v>
      </c>
      <c r="I241" s="246" t="s">
        <v>1325</v>
      </c>
      <c r="J241" s="246" t="s">
        <v>1326</v>
      </c>
      <c r="K241" s="246">
        <v>389</v>
      </c>
      <c r="L241" s="246" t="s">
        <v>1327</v>
      </c>
      <c r="M241" s="246">
        <v>15094</v>
      </c>
      <c r="N241" s="247" t="s">
        <v>1378</v>
      </c>
      <c r="O241" s="247">
        <v>6</v>
      </c>
      <c r="P241" s="247"/>
      <c r="Q241" s="247"/>
      <c r="R241" s="247"/>
      <c r="S241" s="327"/>
      <c r="T241" s="327"/>
      <c r="U241" s="248"/>
      <c r="V241" s="248"/>
      <c r="W241" s="248"/>
      <c r="X241" s="248"/>
      <c r="Y241" s="248"/>
      <c r="Z241" s="248"/>
      <c r="AA241" s="248"/>
      <c r="AB241" s="248"/>
      <c r="AC241" s="248"/>
      <c r="AD241" s="248"/>
      <c r="AE241" s="188"/>
      <c r="AF241" s="188"/>
      <c r="AG241" s="247" t="s">
        <v>106</v>
      </c>
      <c r="AH241" s="247"/>
      <c r="AI241" s="247"/>
      <c r="AJ241" s="248"/>
      <c r="AK241" s="247"/>
      <c r="AL241" s="76"/>
      <c r="AM241" s="75"/>
      <c r="AN241" s="75"/>
      <c r="AO241" s="77"/>
      <c r="AP241" s="77"/>
      <c r="AQ241" s="77"/>
      <c r="AR241" s="77"/>
      <c r="AS241" s="77"/>
    </row>
    <row r="242" spans="1:45" s="244" customFormat="1" ht="19.5" customHeight="1">
      <c r="A242" s="315" t="str">
        <f>IF(E242=1,SUMIF(E$10:E242,1),"")</f>
        <v/>
      </c>
      <c r="B242" s="315">
        <v>4</v>
      </c>
      <c r="C242" s="188" t="s">
        <v>1375</v>
      </c>
      <c r="D242" s="326" t="s">
        <v>1384</v>
      </c>
      <c r="E242" s="183">
        <v>5</v>
      </c>
      <c r="F242" s="181">
        <v>41428</v>
      </c>
      <c r="G242" s="247">
        <v>2</v>
      </c>
      <c r="H242" s="338" t="s">
        <v>1385</v>
      </c>
      <c r="I242" s="246" t="s">
        <v>1325</v>
      </c>
      <c r="J242" s="246" t="s">
        <v>1326</v>
      </c>
      <c r="K242" s="246">
        <v>389</v>
      </c>
      <c r="L242" s="246" t="s">
        <v>1327</v>
      </c>
      <c r="M242" s="246">
        <v>15094</v>
      </c>
      <c r="N242" s="247" t="s">
        <v>1378</v>
      </c>
      <c r="O242" s="247">
        <v>6</v>
      </c>
      <c r="P242" s="247"/>
      <c r="Q242" s="247"/>
      <c r="R242" s="247"/>
      <c r="S242" s="327"/>
      <c r="T242" s="327"/>
      <c r="U242" s="248"/>
      <c r="V242" s="248"/>
      <c r="W242" s="248"/>
      <c r="X242" s="248"/>
      <c r="Y242" s="248"/>
      <c r="Z242" s="248"/>
      <c r="AA242" s="248"/>
      <c r="AB242" s="248"/>
      <c r="AC242" s="248"/>
      <c r="AD242" s="248"/>
      <c r="AE242" s="188"/>
      <c r="AF242" s="188"/>
      <c r="AG242" s="247" t="s">
        <v>106</v>
      </c>
      <c r="AH242" s="247"/>
      <c r="AI242" s="247"/>
      <c r="AJ242" s="248"/>
      <c r="AK242" s="247"/>
      <c r="AL242" s="76"/>
      <c r="AM242" s="75"/>
      <c r="AN242" s="75"/>
      <c r="AO242" s="77"/>
      <c r="AP242" s="77"/>
      <c r="AQ242" s="77"/>
      <c r="AR242" s="77"/>
      <c r="AS242" s="77"/>
    </row>
    <row r="243" spans="1:45" s="244" customFormat="1" ht="19.5" customHeight="1">
      <c r="A243" s="315" t="str">
        <f>IF(E243=1,SUMIF(E$10:E243,1),"")</f>
        <v/>
      </c>
      <c r="B243" s="315">
        <v>5</v>
      </c>
      <c r="C243" s="188" t="s">
        <v>1375</v>
      </c>
      <c r="D243" s="326" t="s">
        <v>1386</v>
      </c>
      <c r="E243" s="183">
        <v>5</v>
      </c>
      <c r="F243" s="181">
        <v>42226</v>
      </c>
      <c r="G243" s="247">
        <v>2</v>
      </c>
      <c r="H243" s="338" t="s">
        <v>1387</v>
      </c>
      <c r="I243" s="246" t="s">
        <v>1325</v>
      </c>
      <c r="J243" s="246" t="s">
        <v>1326</v>
      </c>
      <c r="K243" s="246">
        <v>389</v>
      </c>
      <c r="L243" s="246" t="s">
        <v>1327</v>
      </c>
      <c r="M243" s="246">
        <v>15094</v>
      </c>
      <c r="N243" s="247" t="s">
        <v>1378</v>
      </c>
      <c r="O243" s="247">
        <v>6</v>
      </c>
      <c r="P243" s="247"/>
      <c r="Q243" s="247"/>
      <c r="R243" s="247"/>
      <c r="S243" s="327"/>
      <c r="T243" s="327"/>
      <c r="U243" s="248"/>
      <c r="V243" s="248"/>
      <c r="W243" s="248"/>
      <c r="X243" s="248"/>
      <c r="Y243" s="248"/>
      <c r="Z243" s="248"/>
      <c r="AA243" s="248"/>
      <c r="AB243" s="248"/>
      <c r="AC243" s="248"/>
      <c r="AD243" s="248"/>
      <c r="AE243" s="188"/>
      <c r="AF243" s="188"/>
      <c r="AG243" s="247" t="s">
        <v>106</v>
      </c>
      <c r="AH243" s="247"/>
      <c r="AI243" s="247"/>
      <c r="AJ243" s="248"/>
      <c r="AK243" s="247"/>
      <c r="AL243" s="76"/>
      <c r="AM243" s="75"/>
      <c r="AN243" s="75"/>
      <c r="AO243" s="77"/>
      <c r="AP243" s="77"/>
      <c r="AQ243" s="77"/>
      <c r="AR243" s="77"/>
      <c r="AS243" s="77"/>
    </row>
    <row r="244" spans="1:45" s="244" customFormat="1" ht="19.5" customHeight="1">
      <c r="A244" s="315" t="str">
        <f>IF(E244=1,SUMIF(E$10:E244,1),"")</f>
        <v/>
      </c>
      <c r="B244" s="315">
        <v>6</v>
      </c>
      <c r="C244" s="339" t="s">
        <v>1343</v>
      </c>
      <c r="D244" s="326" t="s">
        <v>1388</v>
      </c>
      <c r="E244" s="183">
        <v>5</v>
      </c>
      <c r="F244" s="181">
        <v>42849</v>
      </c>
      <c r="G244" s="247">
        <v>1</v>
      </c>
      <c r="H244" s="338" t="s">
        <v>1389</v>
      </c>
      <c r="I244" s="246" t="s">
        <v>1325</v>
      </c>
      <c r="J244" s="246" t="s">
        <v>1326</v>
      </c>
      <c r="K244" s="246">
        <v>389</v>
      </c>
      <c r="L244" s="246" t="s">
        <v>1327</v>
      </c>
      <c r="M244" s="246">
        <v>15094</v>
      </c>
      <c r="N244" s="247" t="s">
        <v>1378</v>
      </c>
      <c r="O244" s="247">
        <v>6</v>
      </c>
      <c r="P244" s="247"/>
      <c r="Q244" s="247"/>
      <c r="R244" s="247"/>
      <c r="S244" s="327"/>
      <c r="T244" s="327"/>
      <c r="U244" s="248"/>
      <c r="V244" s="248"/>
      <c r="W244" s="248"/>
      <c r="X244" s="248"/>
      <c r="Y244" s="248"/>
      <c r="Z244" s="248"/>
      <c r="AA244" s="248"/>
      <c r="AB244" s="248"/>
      <c r="AC244" s="248"/>
      <c r="AD244" s="248"/>
      <c r="AE244" s="188"/>
      <c r="AF244" s="188"/>
      <c r="AG244" s="247" t="s">
        <v>106</v>
      </c>
      <c r="AH244" s="247"/>
      <c r="AI244" s="247"/>
      <c r="AJ244" s="248"/>
      <c r="AK244" s="247"/>
      <c r="AL244" s="76"/>
      <c r="AM244" s="75"/>
      <c r="AN244" s="75"/>
      <c r="AO244" s="77"/>
      <c r="AP244" s="77"/>
      <c r="AQ244" s="77"/>
      <c r="AR244" s="77"/>
      <c r="AS244" s="77"/>
    </row>
    <row r="245" spans="1:45" s="244" customFormat="1" ht="19.5" customHeight="1">
      <c r="A245" s="315">
        <v>84</v>
      </c>
      <c r="B245" s="315">
        <v>1</v>
      </c>
      <c r="C245" s="339" t="str">
        <f>D245</f>
        <v>Phạm Thị Liên</v>
      </c>
      <c r="D245" s="326" t="s">
        <v>1390</v>
      </c>
      <c r="E245" s="183">
        <v>1</v>
      </c>
      <c r="F245" s="181" t="s">
        <v>1391</v>
      </c>
      <c r="G245" s="247">
        <v>2</v>
      </c>
      <c r="H245" s="338" t="s">
        <v>1392</v>
      </c>
      <c r="I245" s="246" t="s">
        <v>1325</v>
      </c>
      <c r="J245" s="246" t="s">
        <v>1326</v>
      </c>
      <c r="K245" s="246">
        <v>389</v>
      </c>
      <c r="L245" s="246" t="s">
        <v>1327</v>
      </c>
      <c r="M245" s="246">
        <v>15094</v>
      </c>
      <c r="N245" s="247" t="s">
        <v>1378</v>
      </c>
      <c r="O245" s="247">
        <v>6</v>
      </c>
      <c r="P245" s="247"/>
      <c r="Q245" s="247"/>
      <c r="R245" s="247"/>
      <c r="S245" s="247">
        <v>80</v>
      </c>
      <c r="T245" s="247">
        <v>30</v>
      </c>
      <c r="U245" s="248">
        <v>1</v>
      </c>
      <c r="V245" s="248"/>
      <c r="W245" s="248"/>
      <c r="X245" s="248"/>
      <c r="Y245" s="248"/>
      <c r="Z245" s="248"/>
      <c r="AA245" s="248">
        <v>7</v>
      </c>
      <c r="AB245" s="248"/>
      <c r="AC245" s="248"/>
      <c r="AD245" s="248"/>
      <c r="AE245" s="188"/>
      <c r="AF245" s="188">
        <v>12</v>
      </c>
      <c r="AG245" s="247" t="s">
        <v>106</v>
      </c>
      <c r="AH245" s="247"/>
      <c r="AI245" s="247"/>
      <c r="AJ245" s="248">
        <v>5</v>
      </c>
      <c r="AK245" s="247"/>
      <c r="AL245" s="76"/>
      <c r="AM245" s="75"/>
      <c r="AN245" s="75"/>
      <c r="AO245" s="77"/>
      <c r="AP245" s="77"/>
      <c r="AQ245" s="77"/>
      <c r="AR245" s="77"/>
      <c r="AS245" s="77"/>
    </row>
    <row r="246" spans="1:45" s="244" customFormat="1" ht="19.5" customHeight="1">
      <c r="A246" s="315" t="str">
        <f>IF(E246=1,SUMIF(E$10:E246,1),"")</f>
        <v/>
      </c>
      <c r="B246" s="315">
        <v>2</v>
      </c>
      <c r="C246" s="188" t="s">
        <v>1390</v>
      </c>
      <c r="D246" s="326" t="s">
        <v>373</v>
      </c>
      <c r="E246" s="183">
        <v>3</v>
      </c>
      <c r="F246" s="181" t="s">
        <v>1393</v>
      </c>
      <c r="G246" s="247">
        <v>1</v>
      </c>
      <c r="H246" s="338" t="s">
        <v>1394</v>
      </c>
      <c r="I246" s="246" t="s">
        <v>1325</v>
      </c>
      <c r="J246" s="246" t="s">
        <v>1326</v>
      </c>
      <c r="K246" s="246">
        <v>389</v>
      </c>
      <c r="L246" s="246" t="s">
        <v>1327</v>
      </c>
      <c r="M246" s="246">
        <v>15094</v>
      </c>
      <c r="N246" s="247" t="s">
        <v>1378</v>
      </c>
      <c r="O246" s="247">
        <v>6</v>
      </c>
      <c r="P246" s="247"/>
      <c r="Q246" s="247"/>
      <c r="R246" s="247"/>
      <c r="S246" s="327"/>
      <c r="T246" s="327"/>
      <c r="U246" s="248"/>
      <c r="V246" s="248"/>
      <c r="W246" s="248"/>
      <c r="X246" s="248"/>
      <c r="Y246" s="248"/>
      <c r="Z246" s="248"/>
      <c r="AA246" s="248"/>
      <c r="AB246" s="248"/>
      <c r="AC246" s="248"/>
      <c r="AD246" s="248"/>
      <c r="AE246" s="188"/>
      <c r="AF246" s="188"/>
      <c r="AG246" s="247" t="s">
        <v>106</v>
      </c>
      <c r="AH246" s="247"/>
      <c r="AI246" s="247"/>
      <c r="AJ246" s="248"/>
      <c r="AK246" s="247"/>
      <c r="AL246" s="76"/>
      <c r="AM246" s="75"/>
      <c r="AN246" s="75"/>
      <c r="AO246" s="77"/>
      <c r="AP246" s="77"/>
      <c r="AQ246" s="77"/>
      <c r="AR246" s="77"/>
      <c r="AS246" s="77"/>
    </row>
    <row r="247" spans="1:45" s="77" customFormat="1" ht="12.75">
      <c r="A247" s="315">
        <v>85</v>
      </c>
      <c r="B247" s="315">
        <f>IF(E247=1,1,IF(E247&gt;1,#REF!+1,""))</f>
        <v>1</v>
      </c>
      <c r="C247" s="339" t="s">
        <v>1395</v>
      </c>
      <c r="D247" s="340" t="s">
        <v>1395</v>
      </c>
      <c r="E247" s="183">
        <v>1</v>
      </c>
      <c r="F247" s="181">
        <v>16110</v>
      </c>
      <c r="G247" s="247">
        <v>2</v>
      </c>
      <c r="H247" s="182" t="s">
        <v>1396</v>
      </c>
      <c r="I247" s="246" t="s">
        <v>1325</v>
      </c>
      <c r="J247" s="246" t="s">
        <v>1326</v>
      </c>
      <c r="K247" s="246">
        <v>389</v>
      </c>
      <c r="L247" s="246" t="s">
        <v>1327</v>
      </c>
      <c r="M247" s="246">
        <v>15094</v>
      </c>
      <c r="N247" s="247" t="s">
        <v>1397</v>
      </c>
      <c r="O247" s="247">
        <v>6</v>
      </c>
      <c r="P247" s="247">
        <v>1</v>
      </c>
      <c r="Q247" s="247">
        <v>197</v>
      </c>
      <c r="R247" s="247" t="s">
        <v>1329</v>
      </c>
      <c r="S247" s="327">
        <v>110</v>
      </c>
      <c r="T247" s="327">
        <v>30</v>
      </c>
      <c r="U247" s="248">
        <v>1</v>
      </c>
      <c r="V247" s="248"/>
      <c r="W247" s="248"/>
      <c r="X247" s="248"/>
      <c r="Y247" s="248"/>
      <c r="Z247" s="248"/>
      <c r="AA247" s="248"/>
      <c r="AB247" s="248"/>
      <c r="AC247" s="248"/>
      <c r="AD247" s="248">
        <v>10</v>
      </c>
      <c r="AE247" s="188">
        <v>11</v>
      </c>
      <c r="AF247" s="188"/>
      <c r="AG247" s="247" t="s">
        <v>106</v>
      </c>
      <c r="AH247" s="247" t="s">
        <v>106</v>
      </c>
      <c r="AI247" s="247"/>
      <c r="AJ247" s="249">
        <v>3</v>
      </c>
      <c r="AK247" s="247"/>
      <c r="AL247" s="76">
        <f t="shared" ref="AL247:AL253" ca="1" si="70">IF(F247="","",(TODAY()-F247)/365)</f>
        <v>81.904109589041099</v>
      </c>
      <c r="AM247" s="75">
        <f>IF(AND(E247=1,AG247=""),1,IF(AND(E247=1,O247=1,AG247="x"),#REF!,IF(AND(E247=1,O247&lt;&gt;1),O247,IF(OR(E247&gt;1,E247=0),""))))</f>
        <v>6</v>
      </c>
      <c r="AN247" s="75" t="e">
        <f>IF(AM247="","",(VLOOKUP(AM247,#REF!,2,0)))</f>
        <v>#REF!</v>
      </c>
    </row>
    <row r="248" spans="1:45" s="77" customFormat="1" ht="12.75">
      <c r="A248" s="315">
        <v>86</v>
      </c>
      <c r="B248" s="315">
        <f>IF(E248=1,1,IF(E248&gt;1,#REF!+1,""))</f>
        <v>1</v>
      </c>
      <c r="C248" s="339" t="s">
        <v>1398</v>
      </c>
      <c r="D248" s="340" t="s">
        <v>1398</v>
      </c>
      <c r="E248" s="183">
        <v>1</v>
      </c>
      <c r="F248" s="181">
        <v>23424</v>
      </c>
      <c r="G248" s="247">
        <v>1</v>
      </c>
      <c r="H248" s="182" t="s">
        <v>1399</v>
      </c>
      <c r="I248" s="246" t="s">
        <v>1325</v>
      </c>
      <c r="J248" s="246" t="s">
        <v>1326</v>
      </c>
      <c r="K248" s="246">
        <v>389</v>
      </c>
      <c r="L248" s="246" t="s">
        <v>1327</v>
      </c>
      <c r="M248" s="246">
        <v>15094</v>
      </c>
      <c r="N248" s="247" t="s">
        <v>1397</v>
      </c>
      <c r="O248" s="247">
        <v>6</v>
      </c>
      <c r="P248" s="247">
        <v>1</v>
      </c>
      <c r="Q248" s="247">
        <v>197</v>
      </c>
      <c r="R248" s="247" t="s">
        <v>1329</v>
      </c>
      <c r="S248" s="327">
        <v>110</v>
      </c>
      <c r="T248" s="327">
        <v>30</v>
      </c>
      <c r="U248" s="248">
        <v>1</v>
      </c>
      <c r="V248" s="248">
        <v>2</v>
      </c>
      <c r="W248" s="248"/>
      <c r="X248" s="248"/>
      <c r="Y248" s="248"/>
      <c r="Z248" s="248">
        <v>6</v>
      </c>
      <c r="AA248" s="248"/>
      <c r="AB248" s="248"/>
      <c r="AC248" s="248"/>
      <c r="AD248" s="248">
        <v>10</v>
      </c>
      <c r="AE248" s="188"/>
      <c r="AF248" s="188"/>
      <c r="AG248" s="247" t="s">
        <v>106</v>
      </c>
      <c r="AH248" s="247"/>
      <c r="AI248" s="247"/>
      <c r="AJ248" s="249">
        <v>3</v>
      </c>
      <c r="AK248" s="247"/>
      <c r="AL248" s="76">
        <f t="shared" ca="1" si="70"/>
        <v>61.865753424657534</v>
      </c>
      <c r="AM248" s="75">
        <f t="shared" ref="AM248:AM253" si="71">IF(AND(E248=1,AG248=""),1,IF(AND(E248=1,O248=1,AG248="x"),O249,IF(AND(E248=1,O248&lt;&gt;1),O248,IF(OR(E248&gt;1,E248=0),""))))</f>
        <v>6</v>
      </c>
      <c r="AN248" s="75" t="e">
        <f>IF(AM248="","",(VLOOKUP(AM248,#REF!,2,0)))</f>
        <v>#REF!</v>
      </c>
    </row>
    <row r="249" spans="1:45" s="77" customFormat="1" ht="12.75">
      <c r="A249" s="315" t="str">
        <f>IF(E249=1,SUMIF(E$10:E249,1),"")</f>
        <v/>
      </c>
      <c r="B249" s="315">
        <f t="shared" ref="B249:B254" si="72">IF(E249=1,1,IF(E249&gt;1,B248+1,""))</f>
        <v>2</v>
      </c>
      <c r="C249" s="339" t="s">
        <v>1398</v>
      </c>
      <c r="D249" s="340" t="s">
        <v>1400</v>
      </c>
      <c r="E249" s="183">
        <v>3</v>
      </c>
      <c r="F249" s="181">
        <v>40787</v>
      </c>
      <c r="G249" s="247">
        <v>1</v>
      </c>
      <c r="H249" s="182" t="s">
        <v>1401</v>
      </c>
      <c r="I249" s="246" t="s">
        <v>1325</v>
      </c>
      <c r="J249" s="246" t="s">
        <v>1326</v>
      </c>
      <c r="K249" s="246">
        <v>389</v>
      </c>
      <c r="L249" s="246" t="s">
        <v>1327</v>
      </c>
      <c r="M249" s="246">
        <v>15094</v>
      </c>
      <c r="N249" s="247" t="s">
        <v>1397</v>
      </c>
      <c r="O249" s="247">
        <v>6</v>
      </c>
      <c r="P249" s="247"/>
      <c r="Q249" s="247"/>
      <c r="R249" s="247"/>
      <c r="S249" s="327"/>
      <c r="T249" s="327"/>
      <c r="U249" s="248"/>
      <c r="V249" s="248"/>
      <c r="W249" s="248"/>
      <c r="X249" s="248"/>
      <c r="Y249" s="248"/>
      <c r="Z249" s="248"/>
      <c r="AA249" s="248"/>
      <c r="AB249" s="248"/>
      <c r="AC249" s="248"/>
      <c r="AD249" s="248"/>
      <c r="AE249" s="188"/>
      <c r="AF249" s="188"/>
      <c r="AG249" s="247" t="s">
        <v>106</v>
      </c>
      <c r="AH249" s="247"/>
      <c r="AI249" s="247"/>
      <c r="AJ249" s="248"/>
      <c r="AK249" s="247"/>
      <c r="AL249" s="76">
        <f t="shared" ca="1" si="70"/>
        <v>14.295890410958904</v>
      </c>
      <c r="AM249" s="75" t="str">
        <f>IF(AND(E249=1,AG249=""),1,IF(AND(E249=1,O249=1,AG249="x"),#REF!,IF(AND(E249=1,O249&lt;&gt;1),O249,IF(OR(E249&gt;1,E249=0),""))))</f>
        <v/>
      </c>
      <c r="AN249" s="75" t="str">
        <f>IF(AM249="","",(VLOOKUP(AM249,#REF!,2,0)))</f>
        <v/>
      </c>
    </row>
    <row r="250" spans="1:45" s="77" customFormat="1" ht="12.75">
      <c r="A250" s="315">
        <v>87</v>
      </c>
      <c r="B250" s="315">
        <f>IF(E250=1,1,IF(E250&gt;1,#REF!+1,""))</f>
        <v>1</v>
      </c>
      <c r="C250" s="339" t="s">
        <v>1402</v>
      </c>
      <c r="D250" s="340" t="s">
        <v>1402</v>
      </c>
      <c r="E250" s="247">
        <v>1</v>
      </c>
      <c r="F250" s="341" t="s">
        <v>1403</v>
      </c>
      <c r="G250" s="247">
        <v>2</v>
      </c>
      <c r="H250" s="342" t="s">
        <v>1404</v>
      </c>
      <c r="I250" s="246" t="s">
        <v>1325</v>
      </c>
      <c r="J250" s="246" t="s">
        <v>1326</v>
      </c>
      <c r="K250" s="246">
        <v>389</v>
      </c>
      <c r="L250" s="246" t="s">
        <v>1327</v>
      </c>
      <c r="M250" s="246">
        <v>15094</v>
      </c>
      <c r="N250" s="247" t="s">
        <v>1405</v>
      </c>
      <c r="O250" s="247">
        <v>6</v>
      </c>
      <c r="P250" s="247">
        <v>1</v>
      </c>
      <c r="Q250" s="247">
        <v>197</v>
      </c>
      <c r="R250" s="247" t="s">
        <v>1329</v>
      </c>
      <c r="S250" s="247">
        <v>105</v>
      </c>
      <c r="T250" s="247">
        <v>30</v>
      </c>
      <c r="U250" s="248">
        <v>1</v>
      </c>
      <c r="V250" s="248">
        <v>2</v>
      </c>
      <c r="W250" s="248"/>
      <c r="X250" s="248"/>
      <c r="Y250" s="248">
        <v>5</v>
      </c>
      <c r="Z250" s="248"/>
      <c r="AA250" s="248"/>
      <c r="AB250" s="248"/>
      <c r="AC250" s="248"/>
      <c r="AD250" s="248"/>
      <c r="AE250" s="188"/>
      <c r="AF250" s="188"/>
      <c r="AG250" s="247" t="s">
        <v>106</v>
      </c>
      <c r="AH250" s="247" t="s">
        <v>106</v>
      </c>
      <c r="AI250" s="247"/>
      <c r="AJ250" s="249">
        <v>7</v>
      </c>
      <c r="AK250" s="247"/>
      <c r="AL250" s="76">
        <f t="shared" ca="1" si="70"/>
        <v>69.224657534246575</v>
      </c>
      <c r="AM250" s="75">
        <f t="shared" si="71"/>
        <v>6</v>
      </c>
      <c r="AN250" s="75" t="e">
        <f>IF(AM250="","",(VLOOKUP(AM250,#REF!,2,0)))</f>
        <v>#REF!</v>
      </c>
    </row>
    <row r="251" spans="1:45" s="77" customFormat="1" ht="12.75">
      <c r="A251" s="315" t="str">
        <f>IF(E251=1,SUMIF(E$10:E251,1),"")</f>
        <v/>
      </c>
      <c r="B251" s="315">
        <f t="shared" si="72"/>
        <v>2</v>
      </c>
      <c r="C251" s="339" t="s">
        <v>1402</v>
      </c>
      <c r="D251" s="340" t="s">
        <v>1406</v>
      </c>
      <c r="E251" s="247">
        <v>5</v>
      </c>
      <c r="F251" s="341" t="s">
        <v>1407</v>
      </c>
      <c r="G251" s="247">
        <v>2</v>
      </c>
      <c r="H251" s="342" t="s">
        <v>1408</v>
      </c>
      <c r="I251" s="246" t="s">
        <v>1325</v>
      </c>
      <c r="J251" s="246" t="s">
        <v>1326</v>
      </c>
      <c r="K251" s="246">
        <v>389</v>
      </c>
      <c r="L251" s="246" t="s">
        <v>1327</v>
      </c>
      <c r="M251" s="246">
        <v>15094</v>
      </c>
      <c r="N251" s="247" t="s">
        <v>1405</v>
      </c>
      <c r="O251" s="247">
        <v>6</v>
      </c>
      <c r="P251" s="247"/>
      <c r="Q251" s="247"/>
      <c r="R251" s="247"/>
      <c r="S251" s="247"/>
      <c r="T251" s="247"/>
      <c r="U251" s="248"/>
      <c r="V251" s="248"/>
      <c r="W251" s="248"/>
      <c r="X251" s="248"/>
      <c r="Y251" s="248"/>
      <c r="Z251" s="248"/>
      <c r="AA251" s="248"/>
      <c r="AB251" s="248"/>
      <c r="AC251" s="248"/>
      <c r="AD251" s="248"/>
      <c r="AE251" s="188"/>
      <c r="AF251" s="188"/>
      <c r="AG251" s="247" t="s">
        <v>106</v>
      </c>
      <c r="AH251" s="247" t="s">
        <v>106</v>
      </c>
      <c r="AI251" s="247"/>
      <c r="AJ251" s="248"/>
      <c r="AK251" s="247"/>
      <c r="AL251" s="76">
        <f t="shared" ca="1" si="70"/>
        <v>33.490410958904107</v>
      </c>
      <c r="AM251" s="75" t="str">
        <f>IF(AND(E251=1,AG251=""),1,IF(AND(E251=1,O251=1,AG251="x"),#REF!,IF(AND(E251=1,O251&lt;&gt;1),O251,IF(OR(E251&gt;1,E251=0),""))))</f>
        <v/>
      </c>
      <c r="AN251" s="75" t="str">
        <f>IF(AM251="","",(VLOOKUP(AM251,#REF!,2,0)))</f>
        <v/>
      </c>
      <c r="AQ251" s="77" t="s">
        <v>24</v>
      </c>
    </row>
    <row r="252" spans="1:45" s="77" customFormat="1" ht="12.75">
      <c r="A252" s="315">
        <v>88</v>
      </c>
      <c r="B252" s="315">
        <f>IF(E252=1,1,IF(E252&gt;1,#REF!+1,""))</f>
        <v>1</v>
      </c>
      <c r="C252" s="339" t="s">
        <v>1409</v>
      </c>
      <c r="D252" s="340" t="s">
        <v>1409</v>
      </c>
      <c r="E252" s="247">
        <v>1</v>
      </c>
      <c r="F252" s="341" t="s">
        <v>1410</v>
      </c>
      <c r="G252" s="247">
        <v>1</v>
      </c>
      <c r="H252" s="342" t="s">
        <v>1411</v>
      </c>
      <c r="I252" s="246" t="s">
        <v>1325</v>
      </c>
      <c r="J252" s="246" t="s">
        <v>1326</v>
      </c>
      <c r="K252" s="246">
        <v>389</v>
      </c>
      <c r="L252" s="246" t="s">
        <v>1327</v>
      </c>
      <c r="M252" s="246">
        <v>15094</v>
      </c>
      <c r="N252" s="247" t="s">
        <v>1405</v>
      </c>
      <c r="O252" s="247">
        <v>6</v>
      </c>
      <c r="P252" s="247">
        <v>1</v>
      </c>
      <c r="Q252" s="247">
        <v>197</v>
      </c>
      <c r="R252" s="247" t="s">
        <v>1329</v>
      </c>
      <c r="S252" s="247">
        <v>75</v>
      </c>
      <c r="T252" s="247">
        <v>40</v>
      </c>
      <c r="U252" s="248"/>
      <c r="V252" s="248">
        <v>2</v>
      </c>
      <c r="W252" s="248">
        <v>3</v>
      </c>
      <c r="X252" s="248"/>
      <c r="Y252" s="248"/>
      <c r="Z252" s="248"/>
      <c r="AA252" s="248"/>
      <c r="AB252" s="248"/>
      <c r="AC252" s="248"/>
      <c r="AD252" s="248"/>
      <c r="AE252" s="188">
        <v>11</v>
      </c>
      <c r="AF252" s="188">
        <v>12</v>
      </c>
      <c r="AG252" s="247" t="s">
        <v>106</v>
      </c>
      <c r="AH252" s="247"/>
      <c r="AI252" s="247"/>
      <c r="AJ252" s="249">
        <v>5</v>
      </c>
      <c r="AK252" s="247"/>
      <c r="AL252" s="76">
        <f t="shared" ca="1" si="70"/>
        <v>44.153424657534245</v>
      </c>
      <c r="AM252" s="75">
        <f t="shared" si="71"/>
        <v>6</v>
      </c>
      <c r="AN252" s="75" t="e">
        <f>IF(AM252="","",(VLOOKUP(AM252,#REF!,2,0)))</f>
        <v>#REF!</v>
      </c>
    </row>
    <row r="253" spans="1:45" s="77" customFormat="1" ht="12.75">
      <c r="A253" s="315" t="str">
        <f>IF(E253=1,SUMIF(E$10:E253,1),"")</f>
        <v/>
      </c>
      <c r="B253" s="315">
        <f t="shared" si="72"/>
        <v>2</v>
      </c>
      <c r="C253" s="339" t="s">
        <v>1409</v>
      </c>
      <c r="D253" s="340" t="s">
        <v>1412</v>
      </c>
      <c r="E253" s="247">
        <v>3</v>
      </c>
      <c r="F253" s="341" t="s">
        <v>1413</v>
      </c>
      <c r="G253" s="247">
        <v>1</v>
      </c>
      <c r="H253" s="342" t="s">
        <v>1414</v>
      </c>
      <c r="I253" s="246" t="s">
        <v>1325</v>
      </c>
      <c r="J253" s="246" t="s">
        <v>1326</v>
      </c>
      <c r="K253" s="246">
        <v>389</v>
      </c>
      <c r="L253" s="246" t="s">
        <v>1327</v>
      </c>
      <c r="M253" s="246">
        <v>15094</v>
      </c>
      <c r="N253" s="247" t="s">
        <v>1405</v>
      </c>
      <c r="O253" s="247">
        <v>6</v>
      </c>
      <c r="P253" s="247"/>
      <c r="Q253" s="247"/>
      <c r="R253" s="247"/>
      <c r="S253" s="247"/>
      <c r="T253" s="247"/>
      <c r="U253" s="248"/>
      <c r="V253" s="248"/>
      <c r="W253" s="248">
        <v>3</v>
      </c>
      <c r="X253" s="248"/>
      <c r="Y253" s="248"/>
      <c r="Z253" s="248"/>
      <c r="AA253" s="248"/>
      <c r="AB253" s="248"/>
      <c r="AC253" s="248"/>
      <c r="AD253" s="248"/>
      <c r="AE253" s="188"/>
      <c r="AF253" s="188"/>
      <c r="AG253" s="247" t="s">
        <v>106</v>
      </c>
      <c r="AH253" s="247"/>
      <c r="AI253" s="247"/>
      <c r="AJ253" s="248"/>
      <c r="AK253" s="247"/>
      <c r="AL253" s="76">
        <f t="shared" ca="1" si="70"/>
        <v>9.0246575342465754</v>
      </c>
      <c r="AM253" s="75" t="str">
        <f t="shared" si="71"/>
        <v/>
      </c>
      <c r="AN253" s="75" t="str">
        <f>IF(AM253="","",(VLOOKUP(AM253,#REF!,2,0)))</f>
        <v/>
      </c>
    </row>
    <row r="254" spans="1:45" s="77" customFormat="1" ht="12.75">
      <c r="A254" s="315" t="str">
        <f>IF(E254=1,SUMIF(E$10:E254,1),"")</f>
        <v/>
      </c>
      <c r="B254" s="315">
        <f t="shared" si="72"/>
        <v>3</v>
      </c>
      <c r="C254" s="339" t="s">
        <v>1409</v>
      </c>
      <c r="D254" s="340" t="s">
        <v>1415</v>
      </c>
      <c r="E254" s="247">
        <v>3</v>
      </c>
      <c r="F254" s="341" t="s">
        <v>1416</v>
      </c>
      <c r="G254" s="247">
        <v>2</v>
      </c>
      <c r="H254" s="342" t="s">
        <v>1417</v>
      </c>
      <c r="I254" s="246" t="s">
        <v>1325</v>
      </c>
      <c r="J254" s="246" t="s">
        <v>1326</v>
      </c>
      <c r="K254" s="246">
        <v>389</v>
      </c>
      <c r="L254" s="246" t="s">
        <v>1327</v>
      </c>
      <c r="M254" s="246">
        <v>15094</v>
      </c>
      <c r="N254" s="247" t="s">
        <v>1405</v>
      </c>
      <c r="O254" s="247">
        <v>6</v>
      </c>
      <c r="P254" s="247"/>
      <c r="Q254" s="247"/>
      <c r="R254" s="247"/>
      <c r="S254" s="247"/>
      <c r="T254" s="247"/>
      <c r="U254" s="248"/>
      <c r="V254" s="248"/>
      <c r="W254" s="248">
        <v>3</v>
      </c>
      <c r="X254" s="248"/>
      <c r="Y254" s="248"/>
      <c r="Z254" s="248"/>
      <c r="AA254" s="248"/>
      <c r="AB254" s="248"/>
      <c r="AC254" s="248"/>
      <c r="AD254" s="248"/>
      <c r="AE254" s="188"/>
      <c r="AF254" s="188"/>
      <c r="AG254" s="247" t="s">
        <v>106</v>
      </c>
      <c r="AH254" s="247"/>
      <c r="AI254" s="247"/>
      <c r="AJ254" s="248"/>
      <c r="AK254" s="247"/>
      <c r="AL254" s="76"/>
      <c r="AM254" s="75" t="str">
        <f>IF(AND(E254=1,AG254=""),1,IF(AND(E254=1,O254=1,AG254="x"),#REF!,IF(AND(E254=1,O254&lt;&gt;1),O254,IF(OR(E254&gt;1,E254=0),""))))</f>
        <v/>
      </c>
      <c r="AN254" s="75" t="str">
        <f>IF(AM254="","",(VLOOKUP(AM254,#REF!,2,0)))</f>
        <v/>
      </c>
    </row>
    <row r="255" spans="1:45" s="77" customFormat="1" ht="12.75">
      <c r="A255" s="315">
        <v>89</v>
      </c>
      <c r="B255" s="315">
        <f>IF(E255=1,1,IF(E255&gt;1,#REF!+1,""))</f>
        <v>1</v>
      </c>
      <c r="C255" s="339" t="s">
        <v>925</v>
      </c>
      <c r="D255" s="340" t="s">
        <v>925</v>
      </c>
      <c r="E255" s="247">
        <v>1</v>
      </c>
      <c r="F255" s="341" t="s">
        <v>1418</v>
      </c>
      <c r="G255" s="247">
        <v>2</v>
      </c>
      <c r="H255" s="342" t="s">
        <v>1419</v>
      </c>
      <c r="I255" s="246" t="s">
        <v>1325</v>
      </c>
      <c r="J255" s="246" t="s">
        <v>1326</v>
      </c>
      <c r="K255" s="246">
        <v>389</v>
      </c>
      <c r="L255" s="246" t="s">
        <v>1327</v>
      </c>
      <c r="M255" s="246">
        <v>15094</v>
      </c>
      <c r="N255" s="247" t="s">
        <v>1405</v>
      </c>
      <c r="O255" s="247">
        <v>6</v>
      </c>
      <c r="P255" s="247">
        <v>1</v>
      </c>
      <c r="Q255" s="247">
        <v>197</v>
      </c>
      <c r="R255" s="247" t="s">
        <v>1329</v>
      </c>
      <c r="S255" s="247">
        <v>120</v>
      </c>
      <c r="T255" s="247">
        <v>30</v>
      </c>
      <c r="U255" s="248">
        <v>1</v>
      </c>
      <c r="V255" s="248"/>
      <c r="W255" s="248"/>
      <c r="X255" s="248"/>
      <c r="Y255" s="248"/>
      <c r="Z255" s="248"/>
      <c r="AA255" s="248"/>
      <c r="AB255" s="248"/>
      <c r="AC255" s="248"/>
      <c r="AD255" s="248"/>
      <c r="AE255" s="188">
        <v>11</v>
      </c>
      <c r="AF255" s="188">
        <v>12</v>
      </c>
      <c r="AG255" s="247" t="s">
        <v>106</v>
      </c>
      <c r="AH255" s="247" t="s">
        <v>106</v>
      </c>
      <c r="AI255" s="247"/>
      <c r="AJ255" s="249">
        <v>3</v>
      </c>
      <c r="AK255" s="247"/>
      <c r="AL255" s="76">
        <f ca="1">IF(F254="","",(TODAY()-F254)/365)</f>
        <v>7.484931506849315</v>
      </c>
      <c r="AM255" s="75">
        <f>IF(AND(E255=1,AG255=""),1,IF(AND(E255=1,O255=1,AG255="x"),#REF!,IF(AND(E255=1,O255&lt;&gt;1),O255,IF(OR(E255&gt;1,E255=0),""))))</f>
        <v>6</v>
      </c>
      <c r="AN255" s="75" t="e">
        <f>IF(AM255="","",(VLOOKUP(AM255,#REF!,2,0)))</f>
        <v>#REF!</v>
      </c>
    </row>
    <row r="256" spans="1:45" s="77" customFormat="1" ht="12.75">
      <c r="A256" s="315">
        <v>90</v>
      </c>
      <c r="B256" s="315">
        <f>IF(E256=1,1,IF(E256&gt;1,#REF!+1,""))</f>
        <v>1</v>
      </c>
      <c r="C256" s="251" t="s">
        <v>1420</v>
      </c>
      <c r="D256" s="251" t="s">
        <v>1420</v>
      </c>
      <c r="E256" s="247">
        <v>1</v>
      </c>
      <c r="F256" s="343">
        <v>26743</v>
      </c>
      <c r="G256" s="247">
        <v>2</v>
      </c>
      <c r="H256" s="344" t="s">
        <v>1421</v>
      </c>
      <c r="I256" s="246" t="s">
        <v>1325</v>
      </c>
      <c r="J256" s="246" t="s">
        <v>1326</v>
      </c>
      <c r="K256" s="246">
        <v>389</v>
      </c>
      <c r="L256" s="246" t="s">
        <v>1327</v>
      </c>
      <c r="M256" s="246">
        <v>15094</v>
      </c>
      <c r="N256" s="247" t="s">
        <v>1405</v>
      </c>
      <c r="O256" s="247">
        <v>6</v>
      </c>
      <c r="P256" s="247">
        <v>1</v>
      </c>
      <c r="Q256" s="247">
        <v>197</v>
      </c>
      <c r="R256" s="247" t="s">
        <v>1329</v>
      </c>
      <c r="S256" s="247">
        <v>125</v>
      </c>
      <c r="T256" s="247">
        <v>30</v>
      </c>
      <c r="U256" s="248">
        <v>1</v>
      </c>
      <c r="V256" s="248"/>
      <c r="W256" s="248"/>
      <c r="X256" s="248"/>
      <c r="Y256" s="248"/>
      <c r="Z256" s="248"/>
      <c r="AA256" s="248"/>
      <c r="AB256" s="248"/>
      <c r="AC256" s="248">
        <v>9</v>
      </c>
      <c r="AD256" s="248"/>
      <c r="AE256" s="188">
        <v>11</v>
      </c>
      <c r="AF256" s="188"/>
      <c r="AG256" s="247" t="s">
        <v>106</v>
      </c>
      <c r="AH256" s="247" t="s">
        <v>106</v>
      </c>
      <c r="AI256" s="247"/>
      <c r="AJ256" s="249">
        <v>3</v>
      </c>
      <c r="AK256" s="247"/>
      <c r="AL256" s="76">
        <f t="shared" ref="AL256" ca="1" si="73">IF(F256="","",(TODAY()-F256)/365)</f>
        <v>52.772602739726025</v>
      </c>
      <c r="AM256" s="75">
        <f>IF(AND(E256=1,AG256=""),1,IF(AND(E256=1,O256=1,AG256="x"),#REF!,IF(AND(E256=1,O256&lt;&gt;1),O256,IF(OR(E256&gt;1,E256=0),""))))</f>
        <v>6</v>
      </c>
      <c r="AN256" s="75" t="e">
        <f>IF(AM256="","",(VLOOKUP(AM256,#REF!,2,0)))</f>
        <v>#REF!</v>
      </c>
    </row>
    <row r="257" spans="1:44" s="351" customFormat="1" ht="15.95" customHeight="1">
      <c r="A257" s="180">
        <v>91</v>
      </c>
      <c r="B257" s="220">
        <f>IF(E257=1,1,IF(E257&gt;1,B256+1,""))</f>
        <v>1</v>
      </c>
      <c r="C257" s="345" t="str">
        <f>IF(E257="","",IF(E257=1,D257,C256))</f>
        <v>Bùi Văn Lan</v>
      </c>
      <c r="D257" s="224" t="s">
        <v>126</v>
      </c>
      <c r="E257" s="223">
        <v>1</v>
      </c>
      <c r="F257" s="225">
        <v>24390</v>
      </c>
      <c r="G257" s="223">
        <v>1</v>
      </c>
      <c r="H257" s="346" t="s">
        <v>483</v>
      </c>
      <c r="I257" s="346"/>
      <c r="J257" s="346"/>
      <c r="K257" s="346"/>
      <c r="L257" s="346"/>
      <c r="M257" s="346"/>
      <c r="N257" s="223" t="s">
        <v>127</v>
      </c>
      <c r="O257" s="223">
        <v>6</v>
      </c>
      <c r="P257" s="223"/>
      <c r="Q257" s="223"/>
      <c r="R257" s="223"/>
      <c r="S257" s="223">
        <v>105</v>
      </c>
      <c r="T257" s="223">
        <v>50</v>
      </c>
      <c r="U257" s="347"/>
      <c r="V257" s="347">
        <v>2</v>
      </c>
      <c r="W257" s="347"/>
      <c r="X257" s="347"/>
      <c r="Y257" s="347"/>
      <c r="Z257" s="347"/>
      <c r="AA257" s="347"/>
      <c r="AB257" s="347"/>
      <c r="AC257" s="347"/>
      <c r="AD257" s="347">
        <v>10</v>
      </c>
      <c r="AE257" s="348">
        <v>11</v>
      </c>
      <c r="AF257" s="223">
        <v>12</v>
      </c>
      <c r="AG257" s="247" t="s">
        <v>106</v>
      </c>
      <c r="AH257" s="223" t="s">
        <v>106</v>
      </c>
      <c r="AI257" s="223"/>
      <c r="AJ257" s="347">
        <v>3</v>
      </c>
      <c r="AK257" s="223"/>
      <c r="AL257" s="349"/>
      <c r="AM257" s="78"/>
      <c r="AN257" s="350"/>
      <c r="AO257" s="350"/>
    </row>
    <row r="258" spans="1:44" s="351" customFormat="1" ht="15.95" customHeight="1">
      <c r="A258" s="180">
        <v>92</v>
      </c>
      <c r="B258" s="220">
        <f>IF(E258=1,1,IF(E258&gt;1,#REF!+1,""))</f>
        <v>1</v>
      </c>
      <c r="C258" s="345" t="str">
        <f>IF(E258="","",IF(E258=1,D258,#REF!))</f>
        <v>Phạm Thị Nghị</v>
      </c>
      <c r="D258" s="224" t="s">
        <v>128</v>
      </c>
      <c r="E258" s="223">
        <v>1</v>
      </c>
      <c r="F258" s="225">
        <v>11087</v>
      </c>
      <c r="G258" s="223">
        <v>2</v>
      </c>
      <c r="H258" s="346" t="s">
        <v>484</v>
      </c>
      <c r="I258" s="346"/>
      <c r="J258" s="346"/>
      <c r="K258" s="346"/>
      <c r="L258" s="346"/>
      <c r="M258" s="346"/>
      <c r="N258" s="223" t="s">
        <v>127</v>
      </c>
      <c r="O258" s="223">
        <v>6</v>
      </c>
      <c r="P258" s="223"/>
      <c r="Q258" s="223"/>
      <c r="R258" s="223"/>
      <c r="S258" s="223">
        <v>105</v>
      </c>
      <c r="T258" s="223">
        <v>40</v>
      </c>
      <c r="U258" s="347"/>
      <c r="V258" s="347">
        <v>2</v>
      </c>
      <c r="W258" s="347"/>
      <c r="X258" s="347"/>
      <c r="Y258" s="347"/>
      <c r="Z258" s="347"/>
      <c r="AA258" s="347">
        <v>7</v>
      </c>
      <c r="AB258" s="347"/>
      <c r="AC258" s="347"/>
      <c r="AD258" s="347"/>
      <c r="AE258" s="348">
        <v>11</v>
      </c>
      <c r="AF258" s="223">
        <v>12</v>
      </c>
      <c r="AG258" s="247" t="s">
        <v>106</v>
      </c>
      <c r="AH258" s="223" t="s">
        <v>106</v>
      </c>
      <c r="AI258" s="223"/>
      <c r="AJ258" s="347">
        <v>3</v>
      </c>
      <c r="AK258" s="223"/>
      <c r="AL258" s="349"/>
      <c r="AM258" s="78"/>
      <c r="AN258" s="350"/>
      <c r="AO258" s="350"/>
    </row>
    <row r="259" spans="1:44" s="351" customFormat="1" ht="15.95" customHeight="1">
      <c r="A259" s="180">
        <v>93</v>
      </c>
      <c r="B259" s="220">
        <f>IF(E259=1,1,IF(E259&gt;1,#REF!+1,""))</f>
        <v>1</v>
      </c>
      <c r="C259" s="345" t="str">
        <f>IF(E259="","",IF(E259=1,D259,#REF!))</f>
        <v>Lưu Hoàng Loan</v>
      </c>
      <c r="D259" s="224" t="s">
        <v>143</v>
      </c>
      <c r="E259" s="223">
        <v>1</v>
      </c>
      <c r="F259" s="225" t="s">
        <v>144</v>
      </c>
      <c r="G259" s="223">
        <v>1</v>
      </c>
      <c r="H259" s="346" t="s">
        <v>487</v>
      </c>
      <c r="I259" s="346"/>
      <c r="J259" s="346"/>
      <c r="K259" s="346"/>
      <c r="L259" s="346"/>
      <c r="M259" s="346"/>
      <c r="N259" s="223" t="s">
        <v>127</v>
      </c>
      <c r="O259" s="223">
        <v>6</v>
      </c>
      <c r="P259" s="223"/>
      <c r="Q259" s="223"/>
      <c r="R259" s="223"/>
      <c r="S259" s="223">
        <v>135</v>
      </c>
      <c r="T259" s="223">
        <v>30</v>
      </c>
      <c r="U259" s="223"/>
      <c r="V259" s="223">
        <v>2</v>
      </c>
      <c r="W259" s="347"/>
      <c r="X259" s="223"/>
      <c r="Y259" s="223"/>
      <c r="Z259" s="223"/>
      <c r="AA259" s="223">
        <v>7</v>
      </c>
      <c r="AB259" s="223"/>
      <c r="AC259" s="223"/>
      <c r="AD259" s="223">
        <v>10</v>
      </c>
      <c r="AE259" s="223"/>
      <c r="AF259" s="223"/>
      <c r="AG259" s="247" t="s">
        <v>106</v>
      </c>
      <c r="AH259" s="223" t="s">
        <v>106</v>
      </c>
      <c r="AI259" s="223"/>
      <c r="AJ259" s="223">
        <v>3</v>
      </c>
      <c r="AK259" s="223"/>
      <c r="AL259" s="349"/>
      <c r="AM259" s="78"/>
      <c r="AN259" s="350"/>
      <c r="AO259" s="350"/>
    </row>
    <row r="260" spans="1:44" s="351" customFormat="1" ht="15.95" customHeight="1">
      <c r="A260" s="220">
        <f>IF(E260=1,SUMIF(E$8:E260,1),"")</f>
        <v>94</v>
      </c>
      <c r="B260" s="220">
        <f t="shared" ref="B260:B262" si="74">IF(E260=1,1,IF(E260&gt;1,B259+1,""))</f>
        <v>1</v>
      </c>
      <c r="C260" s="345" t="str">
        <f t="shared" ref="C260:C262" si="75">IF(E260="","",IF(E260=1,D260,C259))</f>
        <v>Hà Công Tiến</v>
      </c>
      <c r="D260" s="224" t="s">
        <v>137</v>
      </c>
      <c r="E260" s="223">
        <v>1</v>
      </c>
      <c r="F260" s="225" t="s">
        <v>138</v>
      </c>
      <c r="G260" s="223">
        <v>1</v>
      </c>
      <c r="H260" s="346" t="s">
        <v>486</v>
      </c>
      <c r="I260" s="346"/>
      <c r="J260" s="346"/>
      <c r="K260" s="346"/>
      <c r="L260" s="346"/>
      <c r="M260" s="346"/>
      <c r="N260" s="223" t="s">
        <v>127</v>
      </c>
      <c r="O260" s="223">
        <v>6</v>
      </c>
      <c r="P260" s="223"/>
      <c r="Q260" s="223"/>
      <c r="R260" s="223"/>
      <c r="S260" s="223">
        <v>120</v>
      </c>
      <c r="T260" s="223">
        <v>30</v>
      </c>
      <c r="U260" s="223"/>
      <c r="V260" s="223">
        <v>2</v>
      </c>
      <c r="W260" s="347"/>
      <c r="X260" s="223">
        <v>4</v>
      </c>
      <c r="Y260" s="223"/>
      <c r="Z260" s="223"/>
      <c r="AA260" s="223">
        <v>7</v>
      </c>
      <c r="AB260" s="223"/>
      <c r="AC260" s="223"/>
      <c r="AD260" s="223"/>
      <c r="AE260" s="223">
        <v>11</v>
      </c>
      <c r="AF260" s="223"/>
      <c r="AG260" s="66" t="str">
        <f t="shared" ref="AG260:AG264" si="76">IF(OR(AND(E260&lt;&gt;0,O260&lt;&gt;1),AND(E260=1,O260&lt;&gt;1),AND(E261=2,O261&lt;&gt;1)),"x","")</f>
        <v>x</v>
      </c>
      <c r="AH260" s="223" t="s">
        <v>106</v>
      </c>
      <c r="AI260" s="223"/>
      <c r="AJ260" s="223">
        <v>3</v>
      </c>
      <c r="AK260" s="223"/>
      <c r="AL260" s="349">
        <f t="shared" ref="AL260:AL262" ca="1" si="77">IF(F260="","",(TODAY()-F260)/365)</f>
        <v>71.317808219178076</v>
      </c>
      <c r="AM260" s="78">
        <f t="shared" ref="AM260:AM261" si="78">IF(AND(E260=1,AG260=""),1,IF(AND(E260=1,O260=1,AG260="x"),O261,IF(AND(E260=1,O260&lt;&gt;1),O260,IF(OR(E260&gt;1,E260=0),""))))</f>
        <v>6</v>
      </c>
      <c r="AN260" s="350" t="str">
        <f t="shared" ref="AN260:AN262" si="79">IF(AM260="","",(VLOOKUP(AM260,$AO$8:$AR$33,2,0)))</f>
        <v>Mường</v>
      </c>
      <c r="AO260" s="350">
        <v>10</v>
      </c>
      <c r="AP260" s="351" t="s">
        <v>37</v>
      </c>
      <c r="AQ260" s="351">
        <v>40</v>
      </c>
      <c r="AR260" s="351" t="s">
        <v>60</v>
      </c>
    </row>
    <row r="261" spans="1:44" s="351" customFormat="1" ht="15.95" customHeight="1">
      <c r="A261" s="220" t="str">
        <f>IF(E261=1,SUMIF(E$8:E261,1),"")</f>
        <v/>
      </c>
      <c r="B261" s="220">
        <f t="shared" si="74"/>
        <v>2</v>
      </c>
      <c r="C261" s="345" t="str">
        <f t="shared" si="75"/>
        <v>Hà Công Tiến</v>
      </c>
      <c r="D261" s="224" t="s">
        <v>139</v>
      </c>
      <c r="E261" s="223">
        <v>2</v>
      </c>
      <c r="F261" s="225" t="s">
        <v>140</v>
      </c>
      <c r="G261" s="223">
        <v>2</v>
      </c>
      <c r="H261" s="229" t="s">
        <v>693</v>
      </c>
      <c r="I261" s="229"/>
      <c r="J261" s="229"/>
      <c r="K261" s="229"/>
      <c r="L261" s="229"/>
      <c r="M261" s="229"/>
      <c r="N261" s="223" t="s">
        <v>127</v>
      </c>
      <c r="O261" s="223">
        <v>6</v>
      </c>
      <c r="P261" s="223"/>
      <c r="Q261" s="223"/>
      <c r="R261" s="223"/>
      <c r="S261" s="223"/>
      <c r="T261" s="223"/>
      <c r="U261" s="223"/>
      <c r="V261" s="223"/>
      <c r="W261" s="347"/>
      <c r="X261" s="223"/>
      <c r="Y261" s="223"/>
      <c r="Z261" s="223"/>
      <c r="AA261" s="223"/>
      <c r="AB261" s="223"/>
      <c r="AC261" s="223"/>
      <c r="AD261" s="223"/>
      <c r="AE261" s="223"/>
      <c r="AF261" s="223"/>
      <c r="AG261" s="66" t="str">
        <f t="shared" si="76"/>
        <v>x</v>
      </c>
      <c r="AH261" s="223" t="s">
        <v>106</v>
      </c>
      <c r="AI261" s="223"/>
      <c r="AJ261" s="223"/>
      <c r="AK261" s="223"/>
      <c r="AL261" s="349">
        <f t="shared" ca="1" si="77"/>
        <v>71.441095890410963</v>
      </c>
      <c r="AM261" s="78" t="str">
        <f t="shared" si="78"/>
        <v/>
      </c>
      <c r="AN261" s="350" t="str">
        <f t="shared" si="79"/>
        <v/>
      </c>
      <c r="AO261" s="350">
        <v>11</v>
      </c>
      <c r="AP261" s="351" t="s">
        <v>38</v>
      </c>
      <c r="AQ261" s="351">
        <v>41</v>
      </c>
      <c r="AR261" s="351" t="s">
        <v>61</v>
      </c>
    </row>
    <row r="262" spans="1:44" s="351" customFormat="1" ht="15.95" customHeight="1">
      <c r="A262" s="220" t="str">
        <f>IF(E262=1,SUMIF(E$8:E262,1),"")</f>
        <v/>
      </c>
      <c r="B262" s="220">
        <f t="shared" si="74"/>
        <v>3</v>
      </c>
      <c r="C262" s="345" t="str">
        <f t="shared" si="75"/>
        <v>Hà Công Tiến</v>
      </c>
      <c r="D262" s="224" t="s">
        <v>141</v>
      </c>
      <c r="E262" s="223">
        <v>3</v>
      </c>
      <c r="F262" s="225" t="s">
        <v>142</v>
      </c>
      <c r="G262" s="223">
        <v>2</v>
      </c>
      <c r="H262" s="346" t="s">
        <v>538</v>
      </c>
      <c r="I262" s="346"/>
      <c r="J262" s="346"/>
      <c r="K262" s="346"/>
      <c r="L262" s="346"/>
      <c r="M262" s="346"/>
      <c r="N262" s="223" t="s">
        <v>127</v>
      </c>
      <c r="O262" s="223">
        <v>6</v>
      </c>
      <c r="P262" s="223"/>
      <c r="Q262" s="223"/>
      <c r="R262" s="223"/>
      <c r="S262" s="223"/>
      <c r="T262" s="223"/>
      <c r="U262" s="223"/>
      <c r="V262" s="223"/>
      <c r="W262" s="347"/>
      <c r="X262" s="223"/>
      <c r="Y262" s="223"/>
      <c r="Z262" s="223"/>
      <c r="AA262" s="223"/>
      <c r="AB262" s="223"/>
      <c r="AC262" s="223"/>
      <c r="AD262" s="223"/>
      <c r="AE262" s="223"/>
      <c r="AF262" s="223"/>
      <c r="AG262" s="66" t="str">
        <f t="shared" si="76"/>
        <v>x</v>
      </c>
      <c r="AH262" s="223" t="s">
        <v>106</v>
      </c>
      <c r="AI262" s="223"/>
      <c r="AJ262" s="223"/>
      <c r="AK262" s="223"/>
      <c r="AL262" s="349">
        <f t="shared" ca="1" si="77"/>
        <v>40.594520547945208</v>
      </c>
      <c r="AM262" s="78" t="str">
        <f>IF(AND(E262=1,AG262=""),1,IF(AND(E262=1,O262=1,AG262="x"),#REF!,IF(AND(E262=1,O262&lt;&gt;1),O262,IF(OR(E262&gt;1,E262=0),""))))</f>
        <v/>
      </c>
      <c r="AN262" s="350" t="str">
        <f t="shared" si="79"/>
        <v/>
      </c>
      <c r="AO262" s="350">
        <v>12</v>
      </c>
      <c r="AP262" s="351" t="s">
        <v>39</v>
      </c>
      <c r="AQ262" s="351">
        <v>42</v>
      </c>
      <c r="AR262" s="351" t="s">
        <v>62</v>
      </c>
    </row>
    <row r="263" spans="1:44" s="351" customFormat="1" ht="15.95" customHeight="1">
      <c r="A263" s="220">
        <f>IF(E263=1,SUMIF(E$8:E263,1),"")</f>
        <v>95</v>
      </c>
      <c r="B263" s="220">
        <f>IF(E263=1,1,IF(E263&gt;1,#REF!+1,""))</f>
        <v>1</v>
      </c>
      <c r="C263" s="345" t="str">
        <f>IF(E263="","",IF(E263=1,D263,'[8]DS TN'!#REF!))</f>
        <v>Bùi Văn Thiện</v>
      </c>
      <c r="D263" s="224" t="s">
        <v>145</v>
      </c>
      <c r="E263" s="223">
        <v>1</v>
      </c>
      <c r="F263" s="225" t="s">
        <v>146</v>
      </c>
      <c r="G263" s="223">
        <v>1</v>
      </c>
      <c r="H263" s="226" t="s">
        <v>539</v>
      </c>
      <c r="I263" s="226"/>
      <c r="J263" s="226"/>
      <c r="K263" s="226"/>
      <c r="L263" s="226"/>
      <c r="M263" s="226"/>
      <c r="N263" s="223" t="s">
        <v>147</v>
      </c>
      <c r="O263" s="223">
        <v>6</v>
      </c>
      <c r="P263" s="223"/>
      <c r="Q263" s="223"/>
      <c r="R263" s="223"/>
      <c r="S263" s="223">
        <v>115</v>
      </c>
      <c r="T263" s="223">
        <v>30</v>
      </c>
      <c r="U263" s="223"/>
      <c r="V263" s="223">
        <v>2</v>
      </c>
      <c r="W263" s="347"/>
      <c r="X263" s="223">
        <v>4</v>
      </c>
      <c r="Y263" s="223"/>
      <c r="Z263" s="223"/>
      <c r="AA263" s="223"/>
      <c r="AB263" s="223"/>
      <c r="AC263" s="223"/>
      <c r="AD263" s="223">
        <v>10</v>
      </c>
      <c r="AE263" s="223"/>
      <c r="AF263" s="223"/>
      <c r="AG263" s="66" t="str">
        <f t="shared" si="76"/>
        <v>x</v>
      </c>
      <c r="AH263" s="223"/>
      <c r="AI263" s="223"/>
      <c r="AJ263" s="223">
        <v>7</v>
      </c>
      <c r="AK263" s="223"/>
      <c r="AL263" s="349"/>
      <c r="AM263" s="78"/>
      <c r="AN263" s="350"/>
      <c r="AO263" s="350"/>
    </row>
    <row r="264" spans="1:44" s="351" customFormat="1" ht="15.95" customHeight="1">
      <c r="A264" s="220" t="str">
        <f>IF(E264=1,SUMIF(E$8:E264,1),"")</f>
        <v/>
      </c>
      <c r="B264" s="220">
        <f>IF(E264=1,1,IF(E264&gt;1,B263+1,""))</f>
        <v>2</v>
      </c>
      <c r="C264" s="345" t="str">
        <f>IF(E264="","",IF(E264=1,D264,C263))</f>
        <v>Bùi Văn Thiện</v>
      </c>
      <c r="D264" s="224" t="s">
        <v>148</v>
      </c>
      <c r="E264" s="223">
        <v>2</v>
      </c>
      <c r="F264" s="225" t="s">
        <v>149</v>
      </c>
      <c r="G264" s="223">
        <v>2</v>
      </c>
      <c r="H264" s="227" t="s">
        <v>575</v>
      </c>
      <c r="I264" s="227"/>
      <c r="J264" s="227"/>
      <c r="K264" s="227"/>
      <c r="L264" s="227"/>
      <c r="M264" s="227"/>
      <c r="N264" s="223" t="s">
        <v>147</v>
      </c>
      <c r="O264" s="223">
        <v>6</v>
      </c>
      <c r="P264" s="223"/>
      <c r="Q264" s="223"/>
      <c r="R264" s="223"/>
      <c r="S264" s="223"/>
      <c r="T264" s="223"/>
      <c r="U264" s="223"/>
      <c r="V264" s="223"/>
      <c r="W264" s="347"/>
      <c r="X264" s="223"/>
      <c r="Y264" s="223"/>
      <c r="Z264" s="223"/>
      <c r="AA264" s="223"/>
      <c r="AB264" s="223"/>
      <c r="AC264" s="223"/>
      <c r="AD264" s="223"/>
      <c r="AE264" s="223"/>
      <c r="AF264" s="223"/>
      <c r="AG264" s="66" t="str">
        <f t="shared" si="76"/>
        <v>x</v>
      </c>
      <c r="AH264" s="223"/>
      <c r="AI264" s="223"/>
      <c r="AJ264" s="223"/>
      <c r="AK264" s="223"/>
      <c r="AL264" s="349"/>
      <c r="AM264" s="78"/>
      <c r="AN264" s="350"/>
      <c r="AO264" s="350"/>
    </row>
    <row r="265" spans="1:44" s="356" customFormat="1" ht="15.95" customHeight="1">
      <c r="A265" s="11" t="str">
        <f>IF(E265=1,SUMIF(E$8:E265,1),"")</f>
        <v/>
      </c>
      <c r="B265" s="352">
        <v>3</v>
      </c>
      <c r="C265" s="345" t="s">
        <v>145</v>
      </c>
      <c r="D265" s="224" t="s">
        <v>150</v>
      </c>
      <c r="E265" s="223">
        <v>3</v>
      </c>
      <c r="F265" s="225" t="s">
        <v>151</v>
      </c>
      <c r="G265" s="223">
        <v>1</v>
      </c>
      <c r="H265" s="229" t="s">
        <v>576</v>
      </c>
      <c r="I265" s="229"/>
      <c r="J265" s="229"/>
      <c r="K265" s="229"/>
      <c r="L265" s="229"/>
      <c r="M265" s="229"/>
      <c r="N265" s="223" t="s">
        <v>147</v>
      </c>
      <c r="O265" s="223">
        <v>6</v>
      </c>
      <c r="P265" s="223"/>
      <c r="Q265" s="223"/>
      <c r="R265" s="223"/>
      <c r="S265" s="223"/>
      <c r="T265" s="223"/>
      <c r="U265" s="223"/>
      <c r="V265" s="223"/>
      <c r="W265" s="347"/>
      <c r="X265" s="223"/>
      <c r="Y265" s="223"/>
      <c r="Z265" s="223"/>
      <c r="AA265" s="223"/>
      <c r="AB265" s="223"/>
      <c r="AC265" s="223"/>
      <c r="AD265" s="223"/>
      <c r="AE265" s="223"/>
      <c r="AF265" s="223"/>
      <c r="AG265" s="66" t="str">
        <f>IF(OR(AND(E265&lt;&gt;0,O265&lt;&gt;1),AND(E265=1,O265&lt;&gt;1),AND(E266=2,O266&lt;&gt;1)),"x","")</f>
        <v>x</v>
      </c>
      <c r="AH265" s="223"/>
      <c r="AI265" s="223"/>
      <c r="AJ265" s="223"/>
      <c r="AK265" s="223"/>
      <c r="AL265" s="353"/>
      <c r="AM265" s="354"/>
      <c r="AN265" s="355"/>
      <c r="AO265" s="355"/>
    </row>
    <row r="266" spans="1:44" s="356" customFormat="1" ht="15.95" customHeight="1">
      <c r="A266" s="11" t="str">
        <f>IF(E266=1,SUMIF(E$8:E266,1),"")</f>
        <v/>
      </c>
      <c r="B266" s="352">
        <v>4</v>
      </c>
      <c r="C266" s="345" t="str">
        <f>IF(E266="","",IF(E266=1,D266,C265))</f>
        <v>Bùi Văn Thiện</v>
      </c>
      <c r="D266" s="224" t="s">
        <v>152</v>
      </c>
      <c r="E266" s="223">
        <v>5</v>
      </c>
      <c r="F266" s="225" t="s">
        <v>153</v>
      </c>
      <c r="G266" s="223">
        <v>1</v>
      </c>
      <c r="H266" s="228" t="s">
        <v>577</v>
      </c>
      <c r="I266" s="228"/>
      <c r="J266" s="228"/>
      <c r="K266" s="228"/>
      <c r="L266" s="228"/>
      <c r="M266" s="228"/>
      <c r="N266" s="223" t="s">
        <v>147</v>
      </c>
      <c r="O266" s="223">
        <v>6</v>
      </c>
      <c r="P266" s="223"/>
      <c r="Q266" s="223"/>
      <c r="R266" s="223"/>
      <c r="S266" s="223"/>
      <c r="T266" s="223"/>
      <c r="U266" s="223"/>
      <c r="V266" s="223"/>
      <c r="W266" s="347"/>
      <c r="X266" s="223"/>
      <c r="Y266" s="223"/>
      <c r="Z266" s="223"/>
      <c r="AA266" s="223"/>
      <c r="AB266" s="223"/>
      <c r="AC266" s="223"/>
      <c r="AD266" s="223"/>
      <c r="AE266" s="223"/>
      <c r="AF266" s="223"/>
      <c r="AG266" s="66" t="s">
        <v>106</v>
      </c>
      <c r="AH266" s="223"/>
      <c r="AI266" s="223"/>
      <c r="AJ266" s="223"/>
      <c r="AK266" s="223"/>
      <c r="AL266" s="353"/>
      <c r="AM266" s="354"/>
      <c r="AN266" s="355"/>
      <c r="AO266" s="355"/>
    </row>
    <row r="267" spans="1:44" s="356" customFormat="1" ht="15.95" customHeight="1">
      <c r="A267" s="11">
        <f>IF(E267=1,SUMIF(E$8:E267,1),"")</f>
        <v>96</v>
      </c>
      <c r="B267" s="352">
        <f>IF(E267=1,1,IF(E267&gt;1,#REF!+1,""))</f>
        <v>1</v>
      </c>
      <c r="C267" s="345" t="str">
        <f>IF(E267="","",IF(E267=1,D267,#REF!))</f>
        <v>Trương Công Nhàn</v>
      </c>
      <c r="D267" s="224" t="s">
        <v>160</v>
      </c>
      <c r="E267" s="223">
        <v>1</v>
      </c>
      <c r="F267" s="225" t="s">
        <v>161</v>
      </c>
      <c r="G267" s="223">
        <v>1</v>
      </c>
      <c r="H267" s="228" t="s">
        <v>578</v>
      </c>
      <c r="I267" s="228"/>
      <c r="J267" s="228"/>
      <c r="K267" s="228"/>
      <c r="L267" s="228"/>
      <c r="M267" s="228"/>
      <c r="N267" s="223" t="s">
        <v>147</v>
      </c>
      <c r="O267" s="223">
        <v>6</v>
      </c>
      <c r="P267" s="223"/>
      <c r="Q267" s="223"/>
      <c r="R267" s="223"/>
      <c r="S267" s="347">
        <v>115</v>
      </c>
      <c r="T267" s="347">
        <v>30</v>
      </c>
      <c r="U267" s="347"/>
      <c r="V267" s="347">
        <v>2</v>
      </c>
      <c r="W267" s="347"/>
      <c r="X267" s="347">
        <v>4</v>
      </c>
      <c r="Y267" s="347"/>
      <c r="Z267" s="347"/>
      <c r="AA267" s="347"/>
      <c r="AB267" s="347"/>
      <c r="AC267" s="347"/>
      <c r="AD267" s="347">
        <v>10</v>
      </c>
      <c r="AE267" s="223"/>
      <c r="AF267" s="223"/>
      <c r="AG267" s="66" t="str">
        <f>IF(OR(AND(E267&lt;&gt;0,O267&lt;&gt;1),AND(E267=1,O267&lt;&gt;1),AND(E268=2,O268&lt;&gt;1)),"x","")</f>
        <v>x</v>
      </c>
      <c r="AH267" s="223" t="s">
        <v>106</v>
      </c>
      <c r="AI267" s="223"/>
      <c r="AJ267" s="347">
        <v>7</v>
      </c>
      <c r="AK267" s="223"/>
      <c r="AL267" s="353"/>
      <c r="AM267" s="354"/>
      <c r="AN267" s="355"/>
    </row>
    <row r="268" spans="1:44" s="356" customFormat="1" ht="15.95" customHeight="1">
      <c r="A268" s="11" t="str">
        <f>IF(E268=1,SUMIF(E$8:E268,1),"")</f>
        <v/>
      </c>
      <c r="B268" s="352">
        <f>IF(E268=1,1,IF(E268&gt;1,B267+1,""))</f>
        <v>2</v>
      </c>
      <c r="C268" s="345" t="str">
        <f>IF(E268="","",IF(E268=1,D268,C267))</f>
        <v>Trương Công Nhàn</v>
      </c>
      <c r="D268" s="224" t="s">
        <v>162</v>
      </c>
      <c r="E268" s="223">
        <v>5</v>
      </c>
      <c r="F268" s="225" t="s">
        <v>163</v>
      </c>
      <c r="G268" s="223">
        <v>2</v>
      </c>
      <c r="H268" s="228" t="s">
        <v>579</v>
      </c>
      <c r="I268" s="228"/>
      <c r="J268" s="228"/>
      <c r="K268" s="228"/>
      <c r="L268" s="228"/>
      <c r="M268" s="228"/>
      <c r="N268" s="223" t="s">
        <v>147</v>
      </c>
      <c r="O268" s="223">
        <v>6</v>
      </c>
      <c r="P268" s="223"/>
      <c r="Q268" s="223"/>
      <c r="R268" s="223"/>
      <c r="S268" s="347"/>
      <c r="T268" s="347"/>
      <c r="U268" s="347"/>
      <c r="V268" s="347"/>
      <c r="W268" s="347"/>
      <c r="X268" s="347"/>
      <c r="Y268" s="347"/>
      <c r="Z268" s="347"/>
      <c r="AA268" s="347"/>
      <c r="AB268" s="347"/>
      <c r="AC268" s="347"/>
      <c r="AD268" s="347"/>
      <c r="AE268" s="223"/>
      <c r="AF268" s="223"/>
      <c r="AG268" s="66" t="str">
        <f>IF(OR(AND(E268&lt;&gt;0,O268&lt;&gt;1),AND(E268=1,O268&lt;&gt;1),AND(E269=2,O269&lt;&gt;1)),"x","")</f>
        <v>x</v>
      </c>
      <c r="AH268" s="223" t="s">
        <v>106</v>
      </c>
      <c r="AI268" s="223"/>
      <c r="AJ268" s="347"/>
      <c r="AK268" s="223"/>
      <c r="AL268" s="353"/>
      <c r="AM268" s="354"/>
      <c r="AN268" s="355"/>
    </row>
    <row r="269" spans="1:44" s="356" customFormat="1" ht="15.95" customHeight="1">
      <c r="A269" s="11" t="str">
        <f>IF(E269=1,SUMIF(E$8:E269,1),"")</f>
        <v/>
      </c>
      <c r="B269" s="352">
        <f>IF(E269=1,1,IF(E269&gt;1,B268+1,""))</f>
        <v>3</v>
      </c>
      <c r="C269" s="345" t="str">
        <f>IF(E269="","",IF(E269=1,D269,C268))</f>
        <v>Trương Công Nhàn</v>
      </c>
      <c r="D269" s="224" t="s">
        <v>164</v>
      </c>
      <c r="E269" s="223">
        <v>2</v>
      </c>
      <c r="F269" s="225" t="s">
        <v>165</v>
      </c>
      <c r="G269" s="223">
        <v>2</v>
      </c>
      <c r="H269" s="229">
        <v>38152010824</v>
      </c>
      <c r="I269" s="229"/>
      <c r="J269" s="229"/>
      <c r="K269" s="229"/>
      <c r="L269" s="229"/>
      <c r="M269" s="229"/>
      <c r="N269" s="223" t="s">
        <v>147</v>
      </c>
      <c r="O269" s="223">
        <v>6</v>
      </c>
      <c r="P269" s="223"/>
      <c r="Q269" s="223"/>
      <c r="R269" s="223"/>
      <c r="S269" s="347"/>
      <c r="T269" s="347"/>
      <c r="U269" s="347"/>
      <c r="V269" s="347"/>
      <c r="W269" s="347"/>
      <c r="X269" s="347"/>
      <c r="Y269" s="347"/>
      <c r="Z269" s="347"/>
      <c r="AA269" s="347"/>
      <c r="AB269" s="347"/>
      <c r="AC269" s="347"/>
      <c r="AD269" s="347"/>
      <c r="AE269" s="223"/>
      <c r="AF269" s="223"/>
      <c r="AG269" s="66" t="s">
        <v>106</v>
      </c>
      <c r="AH269" s="223" t="s">
        <v>106</v>
      </c>
      <c r="AI269" s="223"/>
      <c r="AJ269" s="347"/>
      <c r="AK269" s="223"/>
      <c r="AL269" s="353"/>
      <c r="AM269" s="354"/>
      <c r="AN269" s="355"/>
    </row>
    <row r="270" spans="1:44" s="356" customFormat="1" ht="15.95" customHeight="1">
      <c r="A270" s="11">
        <f>IF(E270=1,SUMIF(E$8:E270,1),"")</f>
        <v>97</v>
      </c>
      <c r="B270" s="352">
        <f>IF(E270=1,1,IF(E270&gt;1,'[8]DS HCN'!B295+1,""))</f>
        <v>1</v>
      </c>
      <c r="C270" s="345" t="str">
        <f>IF(E270="","",IF(E270=1,D270,'[8]DS HCN'!C295))</f>
        <v>Nguyễn Văn Hóa</v>
      </c>
      <c r="D270" s="224" t="s">
        <v>357</v>
      </c>
      <c r="E270" s="220">
        <v>1</v>
      </c>
      <c r="F270" s="225">
        <v>31390</v>
      </c>
      <c r="G270" s="220">
        <v>1</v>
      </c>
      <c r="H270" s="226" t="s">
        <v>509</v>
      </c>
      <c r="I270" s="226"/>
      <c r="J270" s="226"/>
      <c r="K270" s="226"/>
      <c r="L270" s="226"/>
      <c r="M270" s="226"/>
      <c r="N270" s="223" t="s">
        <v>147</v>
      </c>
      <c r="O270" s="223">
        <v>1</v>
      </c>
      <c r="P270" s="223"/>
      <c r="Q270" s="223"/>
      <c r="R270" s="223"/>
      <c r="S270" s="347">
        <v>110</v>
      </c>
      <c r="T270" s="347">
        <v>30</v>
      </c>
      <c r="U270" s="347">
        <v>1</v>
      </c>
      <c r="V270" s="347">
        <v>2</v>
      </c>
      <c r="W270" s="347"/>
      <c r="X270" s="347">
        <v>4</v>
      </c>
      <c r="Y270" s="347"/>
      <c r="Z270" s="347"/>
      <c r="AA270" s="347"/>
      <c r="AB270" s="347"/>
      <c r="AC270" s="347"/>
      <c r="AD270" s="347"/>
      <c r="AE270" s="223"/>
      <c r="AF270" s="223"/>
      <c r="AG270" s="66" t="str">
        <f>IF(OR(AND(E270&lt;&gt;0,O270&lt;&gt;1),AND(E270=1,O270&lt;&gt;1),AND(E271=2,O271&lt;&gt;1)),"x","")</f>
        <v>x</v>
      </c>
      <c r="AH270" s="223"/>
      <c r="AI270" s="223"/>
      <c r="AJ270" s="347">
        <v>7</v>
      </c>
      <c r="AK270" s="61" t="s">
        <v>2942</v>
      </c>
      <c r="AL270" s="353"/>
      <c r="AM270" s="354"/>
      <c r="AN270" s="355"/>
    </row>
    <row r="271" spans="1:44" s="356" customFormat="1" ht="15.95" customHeight="1">
      <c r="A271" s="11" t="str">
        <f>IF(E271=1,SUMIF(E$8:E271,1),"")</f>
        <v/>
      </c>
      <c r="B271" s="352">
        <f>IF(E271=1,1,IF(E271&gt;1,B270+1,""))</f>
        <v>2</v>
      </c>
      <c r="C271" s="345" t="str">
        <f>IF(E271="","",IF(E271=1,D271,C270))</f>
        <v>Nguyễn Văn Hóa</v>
      </c>
      <c r="D271" s="224" t="s">
        <v>358</v>
      </c>
      <c r="E271" s="220">
        <v>2</v>
      </c>
      <c r="F271" s="225" t="s">
        <v>359</v>
      </c>
      <c r="G271" s="220">
        <v>2</v>
      </c>
      <c r="H271" s="226" t="s">
        <v>510</v>
      </c>
      <c r="I271" s="226"/>
      <c r="J271" s="226"/>
      <c r="K271" s="226"/>
      <c r="L271" s="226"/>
      <c r="M271" s="226"/>
      <c r="N271" s="223" t="s">
        <v>147</v>
      </c>
      <c r="O271" s="223">
        <v>6</v>
      </c>
      <c r="P271" s="223"/>
      <c r="Q271" s="223"/>
      <c r="R271" s="223"/>
      <c r="S271" s="347"/>
      <c r="T271" s="347"/>
      <c r="U271" s="347"/>
      <c r="V271" s="347"/>
      <c r="W271" s="347"/>
      <c r="X271" s="347"/>
      <c r="Y271" s="347"/>
      <c r="Z271" s="347"/>
      <c r="AA271" s="347"/>
      <c r="AB271" s="347"/>
      <c r="AC271" s="347"/>
      <c r="AD271" s="347"/>
      <c r="AE271" s="223"/>
      <c r="AF271" s="223"/>
      <c r="AG271" s="66" t="str">
        <f>IF(OR(AND(E271&lt;&gt;0,O271&lt;&gt;1),AND(E271=1,O271&lt;&gt;1),AND(E272=2,O272&lt;&gt;1)),"x","")</f>
        <v>x</v>
      </c>
      <c r="AH271" s="223"/>
      <c r="AI271" s="223"/>
      <c r="AJ271" s="347"/>
      <c r="AK271" s="223"/>
      <c r="AL271" s="353"/>
      <c r="AM271" s="354"/>
      <c r="AN271" s="355"/>
    </row>
    <row r="272" spans="1:44" s="356" customFormat="1" ht="15.95" customHeight="1">
      <c r="A272" s="11" t="str">
        <f>IF(E272=1,SUMIF(E$8:E272,1),"")</f>
        <v/>
      </c>
      <c r="B272" s="352">
        <f>IF(E272=1,1,IF(E272&gt;1,B271+1,""))</f>
        <v>3</v>
      </c>
      <c r="C272" s="345" t="str">
        <f>IF(E272="","",IF(E272=1,D272,C271))</f>
        <v>Nguyễn Văn Hóa</v>
      </c>
      <c r="D272" s="224" t="s">
        <v>360</v>
      </c>
      <c r="E272" s="220">
        <v>3</v>
      </c>
      <c r="F272" s="225" t="s">
        <v>361</v>
      </c>
      <c r="G272" s="220">
        <v>2</v>
      </c>
      <c r="H272" s="227" t="s">
        <v>724</v>
      </c>
      <c r="I272" s="227"/>
      <c r="J272" s="227"/>
      <c r="K272" s="227"/>
      <c r="L272" s="227"/>
      <c r="M272" s="227"/>
      <c r="N272" s="223" t="s">
        <v>147</v>
      </c>
      <c r="O272" s="223">
        <v>6</v>
      </c>
      <c r="P272" s="223"/>
      <c r="Q272" s="223"/>
      <c r="R272" s="223"/>
      <c r="S272" s="347"/>
      <c r="T272" s="347"/>
      <c r="U272" s="347"/>
      <c r="V272" s="347"/>
      <c r="W272" s="347"/>
      <c r="X272" s="347"/>
      <c r="Y272" s="347"/>
      <c r="Z272" s="347"/>
      <c r="AA272" s="347"/>
      <c r="AB272" s="347"/>
      <c r="AC272" s="347"/>
      <c r="AD272" s="347"/>
      <c r="AE272" s="223"/>
      <c r="AF272" s="223"/>
      <c r="AG272" s="66" t="str">
        <f>IF(OR(AND(E272&lt;&gt;0,O272&lt;&gt;1),AND(E272=1,O272&lt;&gt;1),AND(E273=2,O273&lt;&gt;1)),"x","")</f>
        <v>x</v>
      </c>
      <c r="AH272" s="223"/>
      <c r="AI272" s="223"/>
      <c r="AJ272" s="347"/>
      <c r="AK272" s="223"/>
      <c r="AL272" s="353"/>
      <c r="AM272" s="354"/>
      <c r="AN272" s="355"/>
    </row>
    <row r="273" spans="1:50" s="356" customFormat="1" ht="15.95" customHeight="1">
      <c r="A273" s="11" t="str">
        <f>IF(E273=1,SUMIF(E$8:E273,1),"")</f>
        <v/>
      </c>
      <c r="B273" s="352">
        <f>IF(E273=1,1,IF(E273&gt;1,B272+1,""))</f>
        <v>4</v>
      </c>
      <c r="C273" s="345" t="str">
        <f>IF(E273="","",IF(E273=1,D273,C272))</f>
        <v>Nguyễn Văn Hóa</v>
      </c>
      <c r="D273" s="224" t="s">
        <v>362</v>
      </c>
      <c r="E273" s="220">
        <v>3</v>
      </c>
      <c r="F273" s="225" t="s">
        <v>363</v>
      </c>
      <c r="G273" s="220">
        <v>2</v>
      </c>
      <c r="H273" s="227" t="s">
        <v>725</v>
      </c>
      <c r="I273" s="227"/>
      <c r="J273" s="227"/>
      <c r="K273" s="227"/>
      <c r="L273" s="227"/>
      <c r="M273" s="227"/>
      <c r="N273" s="223" t="s">
        <v>147</v>
      </c>
      <c r="O273" s="223">
        <v>6</v>
      </c>
      <c r="P273" s="223"/>
      <c r="Q273" s="223"/>
      <c r="R273" s="223"/>
      <c r="S273" s="347"/>
      <c r="T273" s="347"/>
      <c r="U273" s="347"/>
      <c r="V273" s="347"/>
      <c r="W273" s="347"/>
      <c r="X273" s="347"/>
      <c r="Y273" s="347"/>
      <c r="Z273" s="347"/>
      <c r="AA273" s="347"/>
      <c r="AB273" s="347"/>
      <c r="AC273" s="347"/>
      <c r="AD273" s="347"/>
      <c r="AE273" s="223"/>
      <c r="AF273" s="223"/>
      <c r="AG273" s="66" t="s">
        <v>106</v>
      </c>
      <c r="AH273" s="223"/>
      <c r="AI273" s="223"/>
      <c r="AJ273" s="347"/>
      <c r="AK273" s="223"/>
      <c r="AL273" s="353"/>
      <c r="AM273" s="354"/>
      <c r="AN273" s="355"/>
    </row>
    <row r="274" spans="1:50" s="356" customFormat="1" ht="15.95" customHeight="1">
      <c r="A274" s="11" t="str">
        <f>IF(E274=1,SUMIF(E$8:E274,1),"")</f>
        <v/>
      </c>
      <c r="B274" s="352">
        <v>5</v>
      </c>
      <c r="C274" s="345" t="str">
        <f>IF(E274="","",IF(E274=1,D274,C273))</f>
        <v>Nguyễn Văn Hóa</v>
      </c>
      <c r="D274" s="224" t="s">
        <v>792</v>
      </c>
      <c r="E274" s="220">
        <v>3</v>
      </c>
      <c r="F274" s="225" t="s">
        <v>793</v>
      </c>
      <c r="G274" s="220">
        <v>2</v>
      </c>
      <c r="H274" s="227" t="s">
        <v>794</v>
      </c>
      <c r="I274" s="227"/>
      <c r="J274" s="227"/>
      <c r="K274" s="227"/>
      <c r="L274" s="227"/>
      <c r="M274" s="227"/>
      <c r="N274" s="223" t="s">
        <v>147</v>
      </c>
      <c r="O274" s="223">
        <v>6</v>
      </c>
      <c r="P274" s="223"/>
      <c r="Q274" s="223"/>
      <c r="R274" s="223"/>
      <c r="S274" s="347"/>
      <c r="T274" s="347"/>
      <c r="U274" s="347"/>
      <c r="V274" s="347"/>
      <c r="W274" s="347"/>
      <c r="X274" s="347"/>
      <c r="Y274" s="347"/>
      <c r="Z274" s="347"/>
      <c r="AA274" s="347"/>
      <c r="AB274" s="347"/>
      <c r="AC274" s="347"/>
      <c r="AD274" s="347"/>
      <c r="AE274" s="223"/>
      <c r="AF274" s="223"/>
      <c r="AG274" s="66" t="s">
        <v>106</v>
      </c>
      <c r="AH274" s="223"/>
      <c r="AI274" s="223"/>
      <c r="AJ274" s="347"/>
      <c r="AK274" s="223"/>
      <c r="AL274" s="353"/>
      <c r="AM274" s="354"/>
      <c r="AN274" s="355"/>
    </row>
    <row r="275" spans="1:50" s="15" customFormat="1" ht="15.95" customHeight="1">
      <c r="A275" s="11" t="str">
        <f>IF(E275=1,SUMIF(E$8:E275,1),"")</f>
        <v/>
      </c>
      <c r="B275" s="352">
        <v>6</v>
      </c>
      <c r="C275" s="345" t="s">
        <v>357</v>
      </c>
      <c r="D275" s="224" t="s">
        <v>807</v>
      </c>
      <c r="E275" s="220">
        <v>3</v>
      </c>
      <c r="F275" s="225" t="s">
        <v>808</v>
      </c>
      <c r="G275" s="220">
        <v>1</v>
      </c>
      <c r="H275" s="227" t="s">
        <v>1422</v>
      </c>
      <c r="I275" s="227"/>
      <c r="J275" s="227"/>
      <c r="K275" s="227"/>
      <c r="L275" s="227"/>
      <c r="M275" s="227"/>
      <c r="N275" s="223" t="s">
        <v>147</v>
      </c>
      <c r="O275" s="223">
        <v>6</v>
      </c>
      <c r="P275" s="223"/>
      <c r="Q275" s="223"/>
      <c r="R275" s="223"/>
      <c r="S275" s="347"/>
      <c r="T275" s="347"/>
      <c r="U275" s="347"/>
      <c r="V275" s="347"/>
      <c r="W275" s="347"/>
      <c r="X275" s="347"/>
      <c r="Y275" s="347"/>
      <c r="Z275" s="347"/>
      <c r="AA275" s="347"/>
      <c r="AB275" s="347"/>
      <c r="AC275" s="347"/>
      <c r="AD275" s="347"/>
      <c r="AE275" s="223"/>
      <c r="AF275" s="223"/>
      <c r="AG275" s="66" t="s">
        <v>106</v>
      </c>
      <c r="AH275" s="223"/>
      <c r="AI275" s="223"/>
      <c r="AJ275" s="347"/>
      <c r="AK275" s="223"/>
      <c r="AL275" s="357"/>
      <c r="AM275" s="75"/>
      <c r="AN275" s="350"/>
    </row>
    <row r="276" spans="1:50" s="15" customFormat="1" ht="15.95" customHeight="1">
      <c r="A276" s="11">
        <f>IF(E276=1,SUMIF(E$8:E276,1),"")</f>
        <v>98</v>
      </c>
      <c r="B276" s="352">
        <f>IF(E276=1,1,IF(E276&gt;1,#REF!+1,""))</f>
        <v>1</v>
      </c>
      <c r="C276" s="345" t="str">
        <f>IF(E276="","",IF(E276=1,D276,#REF!))</f>
        <v>Phạm Văn Quảng</v>
      </c>
      <c r="D276" s="224" t="s">
        <v>166</v>
      </c>
      <c r="E276" s="223">
        <v>1</v>
      </c>
      <c r="F276" s="225" t="s">
        <v>167</v>
      </c>
      <c r="G276" s="223">
        <v>1</v>
      </c>
      <c r="H276" s="226" t="s">
        <v>540</v>
      </c>
      <c r="I276" s="226"/>
      <c r="J276" s="226"/>
      <c r="K276" s="226"/>
      <c r="L276" s="226"/>
      <c r="M276" s="226"/>
      <c r="N276" s="223" t="s">
        <v>168</v>
      </c>
      <c r="O276" s="223">
        <v>6</v>
      </c>
      <c r="P276" s="223"/>
      <c r="Q276" s="223"/>
      <c r="R276" s="223"/>
      <c r="S276" s="347">
        <v>115</v>
      </c>
      <c r="T276" s="347">
        <v>30</v>
      </c>
      <c r="U276" s="347"/>
      <c r="V276" s="347">
        <v>2</v>
      </c>
      <c r="W276" s="347"/>
      <c r="X276" s="347"/>
      <c r="Y276" s="347"/>
      <c r="Z276" s="347"/>
      <c r="AA276" s="347"/>
      <c r="AB276" s="347"/>
      <c r="AC276" s="347"/>
      <c r="AD276" s="347">
        <v>10</v>
      </c>
      <c r="AE276" s="223">
        <v>11</v>
      </c>
      <c r="AF276" s="223"/>
      <c r="AG276" s="66" t="str">
        <f>IF(OR(AND(E276&lt;&gt;0,O276&lt;&gt;1),AND(E276=1,O276&lt;&gt;1),AND(E277=2,O277&lt;&gt;1)),"x","")</f>
        <v>x</v>
      </c>
      <c r="AH276" s="223" t="s">
        <v>106</v>
      </c>
      <c r="AI276" s="223"/>
      <c r="AJ276" s="347">
        <v>3</v>
      </c>
      <c r="AK276" s="223"/>
      <c r="AL276" s="357"/>
      <c r="AM276" s="75"/>
      <c r="AN276" s="350"/>
    </row>
    <row r="277" spans="1:50" s="359" customFormat="1" ht="15.95" customHeight="1">
      <c r="A277" s="11">
        <f>IF(E277=1,SUMIF(E$8:E277,1),"")</f>
        <v>99</v>
      </c>
      <c r="B277" s="358">
        <f>IF(E277=1,1,IF(E277&gt;1,#REF!+1,""))</f>
        <v>1</v>
      </c>
      <c r="C277" s="345" t="str">
        <f>IF(E277="","",IF(E277=1,D277,#REF!))</f>
        <v>Bùi Thị Ba</v>
      </c>
      <c r="D277" s="224" t="s">
        <v>186</v>
      </c>
      <c r="E277" s="223">
        <v>1</v>
      </c>
      <c r="F277" s="225" t="s">
        <v>187</v>
      </c>
      <c r="G277" s="223">
        <v>2</v>
      </c>
      <c r="H277" s="229" t="s">
        <v>694</v>
      </c>
      <c r="I277" s="229"/>
      <c r="J277" s="229"/>
      <c r="K277" s="229"/>
      <c r="L277" s="229"/>
      <c r="M277" s="229"/>
      <c r="N277" s="223" t="s">
        <v>185</v>
      </c>
      <c r="O277" s="223">
        <v>6</v>
      </c>
      <c r="P277" s="223"/>
      <c r="Q277" s="223"/>
      <c r="R277" s="223"/>
      <c r="S277" s="347">
        <v>85</v>
      </c>
      <c r="T277" s="347">
        <v>30</v>
      </c>
      <c r="U277" s="347"/>
      <c r="V277" s="347">
        <v>2</v>
      </c>
      <c r="W277" s="347">
        <v>3</v>
      </c>
      <c r="X277" s="347">
        <v>4</v>
      </c>
      <c r="Y277" s="347"/>
      <c r="Z277" s="347"/>
      <c r="AA277" s="347">
        <v>7</v>
      </c>
      <c r="AB277" s="347">
        <v>8</v>
      </c>
      <c r="AC277" s="347"/>
      <c r="AD277" s="347"/>
      <c r="AE277" s="223"/>
      <c r="AF277" s="223"/>
      <c r="AG277" s="66" t="str">
        <f>IF(OR(AND(E277&lt;&gt;0,O277&lt;&gt;1),AND(E277=1,O277&lt;&gt;1),AND(E278=2,O278&lt;&gt;1)),"x","")</f>
        <v>x</v>
      </c>
      <c r="AH277" s="223"/>
      <c r="AI277" s="223"/>
      <c r="AJ277" s="347">
        <v>5</v>
      </c>
      <c r="AK277" s="223"/>
      <c r="AL277" s="357">
        <f t="shared" ref="AL277:AL287" ca="1" si="80">IF(F277="","",(TODAY()-F277)/365)</f>
        <v>67.232876712328761</v>
      </c>
      <c r="AM277" s="75">
        <f t="shared" ref="AM277:AM280" si="81">IF(AND(E277=1,AG277=""),1,IF(AND(E277=1,O277=1,AG277="x"),O278,IF(AND(E277=1,O277&lt;&gt;1),O277,IF(OR(E277&gt;1,E277=0),""))))</f>
        <v>6</v>
      </c>
      <c r="AN277" s="350" t="e">
        <f>IF(AM277="","",(VLOOKUP(AM277,#REF!,2,0)))</f>
        <v>#REF!</v>
      </c>
    </row>
    <row r="278" spans="1:50" s="15" customFormat="1" ht="15.95" customHeight="1">
      <c r="A278" s="11" t="str">
        <f>IF(E278=1,SUMIF(E$8:E278,1),"")</f>
        <v/>
      </c>
      <c r="B278" s="11">
        <v>2</v>
      </c>
      <c r="C278" s="345" t="str">
        <f>IF(E278="","",IF(E278=1,D278,C277))</f>
        <v>Bùi Thị Ba</v>
      </c>
      <c r="D278" s="224" t="s">
        <v>188</v>
      </c>
      <c r="E278" s="223">
        <v>6</v>
      </c>
      <c r="F278" s="225" t="s">
        <v>189</v>
      </c>
      <c r="G278" s="223">
        <v>2</v>
      </c>
      <c r="H278" s="227" t="s">
        <v>584</v>
      </c>
      <c r="I278" s="227"/>
      <c r="J278" s="227"/>
      <c r="K278" s="227"/>
      <c r="L278" s="227"/>
      <c r="M278" s="227"/>
      <c r="N278" s="223" t="s">
        <v>185</v>
      </c>
      <c r="O278" s="223">
        <v>6</v>
      </c>
      <c r="P278" s="223"/>
      <c r="Q278" s="223"/>
      <c r="R278" s="223"/>
      <c r="S278" s="347"/>
      <c r="T278" s="347"/>
      <c r="U278" s="347"/>
      <c r="V278" s="347"/>
      <c r="W278" s="347"/>
      <c r="X278" s="347">
        <v>4</v>
      </c>
      <c r="Y278" s="347"/>
      <c r="Z278" s="347"/>
      <c r="AA278" s="347"/>
      <c r="AB278" s="347"/>
      <c r="AC278" s="347"/>
      <c r="AD278" s="347"/>
      <c r="AE278" s="223"/>
      <c r="AF278" s="223"/>
      <c r="AG278" s="66" t="str">
        <f>IF(OR(AND(E278&lt;&gt;0,O278&lt;&gt;1),AND(E278=1,O278&lt;&gt;1),AND(E279=2,O279&lt;&gt;1)),"x","")</f>
        <v>x</v>
      </c>
      <c r="AH278" s="223"/>
      <c r="AI278" s="223"/>
      <c r="AJ278" s="347"/>
      <c r="AK278" s="223"/>
      <c r="AL278" s="357">
        <f t="shared" ca="1" si="80"/>
        <v>10.789041095890411</v>
      </c>
      <c r="AM278" s="75" t="str">
        <f t="shared" si="81"/>
        <v/>
      </c>
      <c r="AN278" s="350" t="str">
        <f>IF(AM278="","",(VLOOKUP(AM278,#REF!,2,0)))</f>
        <v/>
      </c>
    </row>
    <row r="279" spans="1:50" s="15" customFormat="1" ht="15.95" customHeight="1">
      <c r="A279" s="11" t="str">
        <f>IF(E279=1,SUMIF(E$8:E279,1),"")</f>
        <v/>
      </c>
      <c r="B279" s="11">
        <v>3</v>
      </c>
      <c r="C279" s="345" t="str">
        <f>IF(E279="","",IF(E279=1,D279,C278))</f>
        <v>Bùi Thị Ba</v>
      </c>
      <c r="D279" s="224" t="s">
        <v>190</v>
      </c>
      <c r="E279" s="223">
        <v>6</v>
      </c>
      <c r="F279" s="225" t="s">
        <v>191</v>
      </c>
      <c r="G279" s="223">
        <v>1</v>
      </c>
      <c r="H279" s="227" t="s">
        <v>585</v>
      </c>
      <c r="I279" s="227"/>
      <c r="J279" s="227"/>
      <c r="K279" s="227"/>
      <c r="L279" s="227"/>
      <c r="M279" s="227"/>
      <c r="N279" s="223" t="s">
        <v>185</v>
      </c>
      <c r="O279" s="223">
        <v>6</v>
      </c>
      <c r="P279" s="223"/>
      <c r="Q279" s="223"/>
      <c r="R279" s="223"/>
      <c r="S279" s="347"/>
      <c r="T279" s="347"/>
      <c r="U279" s="347"/>
      <c r="V279" s="347"/>
      <c r="W279" s="347" t="s">
        <v>106</v>
      </c>
      <c r="X279" s="347">
        <v>4</v>
      </c>
      <c r="Y279" s="347"/>
      <c r="Z279" s="347"/>
      <c r="AA279" s="347"/>
      <c r="AB279" s="347"/>
      <c r="AC279" s="347"/>
      <c r="AD279" s="347"/>
      <c r="AE279" s="223"/>
      <c r="AF279" s="223"/>
      <c r="AG279" s="66" t="str">
        <f t="shared" ref="AG279:AG312" si="82">IF(OR(AND(E279&lt;&gt;0,O279&lt;&gt;1),AND(E279=1,O279&lt;&gt;1),AND(E280=2,O280&lt;&gt;1)),"x","")</f>
        <v>x</v>
      </c>
      <c r="AH279" s="223"/>
      <c r="AI279" s="223"/>
      <c r="AJ279" s="347"/>
      <c r="AK279" s="223"/>
      <c r="AL279" s="357">
        <f t="shared" ca="1" si="80"/>
        <v>12.978082191780821</v>
      </c>
      <c r="AM279" s="75" t="str">
        <f t="shared" si="81"/>
        <v/>
      </c>
      <c r="AN279" s="350" t="str">
        <f>IF(AM279="","",(VLOOKUP(AM279,#REF!,2,0)))</f>
        <v/>
      </c>
    </row>
    <row r="280" spans="1:50" s="15" customFormat="1" ht="15.95" customHeight="1">
      <c r="A280" s="11" t="str">
        <f>IF(E280=1,SUMIF(E$8:E280,1),"")</f>
        <v/>
      </c>
      <c r="B280" s="11">
        <v>4</v>
      </c>
      <c r="C280" s="345" t="s">
        <v>186</v>
      </c>
      <c r="D280" s="224" t="s">
        <v>788</v>
      </c>
      <c r="E280" s="223">
        <v>3</v>
      </c>
      <c r="F280" s="225" t="s">
        <v>787</v>
      </c>
      <c r="G280" s="223">
        <v>2</v>
      </c>
      <c r="H280" s="227" t="s">
        <v>786</v>
      </c>
      <c r="I280" s="227"/>
      <c r="J280" s="227"/>
      <c r="K280" s="227"/>
      <c r="L280" s="227"/>
      <c r="M280" s="227"/>
      <c r="N280" s="223" t="s">
        <v>185</v>
      </c>
      <c r="O280" s="223">
        <v>6</v>
      </c>
      <c r="P280" s="223"/>
      <c r="Q280" s="223"/>
      <c r="R280" s="223"/>
      <c r="S280" s="347"/>
      <c r="T280" s="347"/>
      <c r="U280" s="347"/>
      <c r="V280" s="347"/>
      <c r="W280" s="347"/>
      <c r="X280" s="347"/>
      <c r="Y280" s="347"/>
      <c r="Z280" s="347"/>
      <c r="AA280" s="347"/>
      <c r="AB280" s="347"/>
      <c r="AC280" s="347"/>
      <c r="AD280" s="347"/>
      <c r="AE280" s="223"/>
      <c r="AF280" s="223"/>
      <c r="AG280" s="66" t="str">
        <f t="shared" si="82"/>
        <v>x</v>
      </c>
      <c r="AH280" s="223"/>
      <c r="AI280" s="223"/>
      <c r="AJ280" s="347"/>
      <c r="AK280" s="223"/>
      <c r="AL280" s="357">
        <f t="shared" ca="1" si="80"/>
        <v>35.435616438356163</v>
      </c>
      <c r="AM280" s="75" t="str">
        <f t="shared" si="81"/>
        <v/>
      </c>
      <c r="AN280" s="350" t="str">
        <f>IF(AM280="","",(VLOOKUP(AM280,#REF!,2,0)))</f>
        <v/>
      </c>
    </row>
    <row r="281" spans="1:50" s="15" customFormat="1" ht="15.95" customHeight="1">
      <c r="A281" s="11" t="str">
        <f>IF(E281=1,SUMIF(E$8:E281,1),"")</f>
        <v/>
      </c>
      <c r="B281" s="11">
        <v>5</v>
      </c>
      <c r="C281" s="345" t="s">
        <v>186</v>
      </c>
      <c r="D281" s="224" t="s">
        <v>789</v>
      </c>
      <c r="E281" s="223">
        <v>6</v>
      </c>
      <c r="F281" s="84" t="s">
        <v>790</v>
      </c>
      <c r="G281" s="223">
        <v>1</v>
      </c>
      <c r="H281" s="227" t="s">
        <v>791</v>
      </c>
      <c r="I281" s="227"/>
      <c r="J281" s="227"/>
      <c r="K281" s="227"/>
      <c r="L281" s="227"/>
      <c r="M281" s="227"/>
      <c r="N281" s="223" t="s">
        <v>185</v>
      </c>
      <c r="O281" s="223">
        <v>6</v>
      </c>
      <c r="P281" s="223"/>
      <c r="Q281" s="223"/>
      <c r="R281" s="223"/>
      <c r="S281" s="347"/>
      <c r="T281" s="347"/>
      <c r="U281" s="347"/>
      <c r="V281" s="347"/>
      <c r="W281" s="347"/>
      <c r="X281" s="347"/>
      <c r="Y281" s="347"/>
      <c r="Z281" s="347"/>
      <c r="AA281" s="347"/>
      <c r="AB281" s="347"/>
      <c r="AC281" s="347"/>
      <c r="AD281" s="347"/>
      <c r="AE281" s="223"/>
      <c r="AF281" s="223"/>
      <c r="AG281" s="66" t="str">
        <f t="shared" si="82"/>
        <v>x</v>
      </c>
      <c r="AH281" s="223"/>
      <c r="AI281" s="223"/>
      <c r="AJ281" s="347"/>
      <c r="AK281" s="223"/>
      <c r="AL281" s="357">
        <f t="shared" ca="1" si="80"/>
        <v>4.095890410958904</v>
      </c>
      <c r="AM281" s="75" t="str">
        <f>IF(AND(E281=1,AG281=""),1,IF(AND(E281=1,O281=1,AG281="x"),#REF!,IF(AND(E281=1,O281&lt;&gt;1),O281,IF(OR(E281&gt;1,E281=0),""))))</f>
        <v/>
      </c>
      <c r="AN281" s="350" t="str">
        <f>IF(AM281="","",(VLOOKUP(AM281,#REF!,2,0)))</f>
        <v/>
      </c>
    </row>
    <row r="282" spans="1:50" s="15" customFormat="1" ht="15.95" customHeight="1">
      <c r="A282" s="11">
        <f>IF(E282=1,SUMIF(E$8:E282,1),"")</f>
        <v>100</v>
      </c>
      <c r="B282" s="11">
        <f>IF(E282=1,1,IF(E282&gt;1,#REF!+1,""))</f>
        <v>1</v>
      </c>
      <c r="C282" s="345" t="str">
        <f>IF(E282="","",IF(E282=1,D282,#REF!))</f>
        <v>Phạm Thúc Nghĩa</v>
      </c>
      <c r="D282" s="224" t="s">
        <v>198</v>
      </c>
      <c r="E282" s="223">
        <v>1</v>
      </c>
      <c r="F282" s="225">
        <v>21468</v>
      </c>
      <c r="G282" s="223">
        <v>1</v>
      </c>
      <c r="H282" s="229" t="s">
        <v>544</v>
      </c>
      <c r="I282" s="229"/>
      <c r="J282" s="229"/>
      <c r="K282" s="229"/>
      <c r="L282" s="229"/>
      <c r="M282" s="229"/>
      <c r="N282" s="223" t="s">
        <v>185</v>
      </c>
      <c r="O282" s="223">
        <v>6</v>
      </c>
      <c r="P282" s="223"/>
      <c r="Q282" s="223"/>
      <c r="R282" s="223"/>
      <c r="S282" s="347">
        <v>100</v>
      </c>
      <c r="T282" s="347">
        <v>40</v>
      </c>
      <c r="U282" s="347"/>
      <c r="V282" s="347"/>
      <c r="W282" s="347"/>
      <c r="X282" s="347">
        <v>4</v>
      </c>
      <c r="Y282" s="347"/>
      <c r="Z282" s="347"/>
      <c r="AA282" s="347"/>
      <c r="AB282" s="347">
        <v>8</v>
      </c>
      <c r="AC282" s="347">
        <v>9</v>
      </c>
      <c r="AD282" s="347">
        <v>10</v>
      </c>
      <c r="AE282" s="223"/>
      <c r="AF282" s="223"/>
      <c r="AG282" s="66" t="str">
        <f t="shared" si="82"/>
        <v>x</v>
      </c>
      <c r="AH282" s="223" t="s">
        <v>106</v>
      </c>
      <c r="AI282" s="223"/>
      <c r="AJ282" s="347">
        <v>8</v>
      </c>
      <c r="AK282" s="223"/>
      <c r="AL282" s="357">
        <f t="shared" ca="1" si="80"/>
        <v>67.224657534246575</v>
      </c>
      <c r="AM282" s="75">
        <f>IF(AND(E282=1,AG282=""),1,IF(AND(E282=1,O282=1,AG282="x"),#REF!,IF(AND(E282=1,O282&lt;&gt;1),O282,IF(OR(E282&gt;1,E282=0),""))))</f>
        <v>6</v>
      </c>
      <c r="AN282" s="350" t="e">
        <f>IF(AM282="","",(VLOOKUP(AM282,#REF!,2,0)))</f>
        <v>#REF!</v>
      </c>
    </row>
    <row r="283" spans="1:50" s="15" customFormat="1" ht="15.95" customHeight="1">
      <c r="A283" s="11">
        <f>IF(E283=1,SUMIF(E$8:E283,1),"")</f>
        <v>101</v>
      </c>
      <c r="B283" s="11">
        <f>IF(E283=1,1,IF(E283&gt;1,#REF!+1,""))</f>
        <v>1</v>
      </c>
      <c r="C283" s="345" t="str">
        <f>IF(E283="","",IF(E283=1,D283,#REF!))</f>
        <v>Phạm Thúc Trung</v>
      </c>
      <c r="D283" s="224" t="s">
        <v>199</v>
      </c>
      <c r="E283" s="223">
        <v>1</v>
      </c>
      <c r="F283" s="225" t="s">
        <v>200</v>
      </c>
      <c r="G283" s="223">
        <v>1</v>
      </c>
      <c r="H283" s="346" t="s">
        <v>489</v>
      </c>
      <c r="I283" s="346"/>
      <c r="J283" s="346"/>
      <c r="K283" s="346"/>
      <c r="L283" s="346"/>
      <c r="M283" s="346"/>
      <c r="N283" s="223" t="s">
        <v>201</v>
      </c>
      <c r="O283" s="223">
        <v>6</v>
      </c>
      <c r="P283" s="223"/>
      <c r="Q283" s="223"/>
      <c r="R283" s="223"/>
      <c r="S283" s="347">
        <v>140</v>
      </c>
      <c r="T283" s="347">
        <v>30</v>
      </c>
      <c r="U283" s="347"/>
      <c r="V283" s="347">
        <v>2</v>
      </c>
      <c r="W283" s="347"/>
      <c r="X283" s="347">
        <v>4</v>
      </c>
      <c r="Y283" s="347"/>
      <c r="Z283" s="347"/>
      <c r="AA283" s="347"/>
      <c r="AB283" s="347"/>
      <c r="AC283" s="347"/>
      <c r="AD283" s="347"/>
      <c r="AE283" s="223">
        <v>11</v>
      </c>
      <c r="AF283" s="223"/>
      <c r="AG283" s="66" t="str">
        <f t="shared" si="82"/>
        <v>x</v>
      </c>
      <c r="AH283" s="223"/>
      <c r="AI283" s="223"/>
      <c r="AJ283" s="347">
        <v>7</v>
      </c>
      <c r="AK283" s="223"/>
      <c r="AL283" s="357">
        <f t="shared" ca="1" si="80"/>
        <v>44.263013698630139</v>
      </c>
      <c r="AM283" s="75">
        <f t="shared" ref="AM283" si="83">IF(AND(E283=1,AG283=""),1,IF(AND(E283=1,O283=1,AG283="x"),O284,IF(AND(E283=1,O283&lt;&gt;1),O283,IF(OR(E283&gt;1,E283=0),""))))</f>
        <v>6</v>
      </c>
      <c r="AN283" s="350" t="e">
        <f>IF(AM283="","",(VLOOKUP(AM283,#REF!,2,0)))</f>
        <v>#REF!</v>
      </c>
    </row>
    <row r="284" spans="1:50" s="15" customFormat="1" ht="15.95" customHeight="1">
      <c r="A284" s="11" t="str">
        <f>IF(E284=1,SUMIF(E$8:E284,1),"")</f>
        <v/>
      </c>
      <c r="B284" s="11">
        <f>IF(E284=1,1,IF(E284&gt;1,B283+1,""))</f>
        <v>2</v>
      </c>
      <c r="C284" s="345" t="str">
        <f>IF(E284="","",IF(E284=1,D284,C283))</f>
        <v>Phạm Thúc Trung</v>
      </c>
      <c r="D284" s="224" t="s">
        <v>202</v>
      </c>
      <c r="E284" s="223">
        <v>3</v>
      </c>
      <c r="F284" s="225" t="s">
        <v>203</v>
      </c>
      <c r="G284" s="223">
        <v>1</v>
      </c>
      <c r="H284" s="227" t="s">
        <v>587</v>
      </c>
      <c r="I284" s="227"/>
      <c r="J284" s="227"/>
      <c r="K284" s="227"/>
      <c r="L284" s="227"/>
      <c r="M284" s="227"/>
      <c r="N284" s="223" t="s">
        <v>201</v>
      </c>
      <c r="O284" s="223">
        <v>6</v>
      </c>
      <c r="P284" s="223"/>
      <c r="Q284" s="223"/>
      <c r="R284" s="223"/>
      <c r="S284" s="347"/>
      <c r="T284" s="347"/>
      <c r="U284" s="347"/>
      <c r="V284" s="347"/>
      <c r="W284" s="347"/>
      <c r="X284" s="347"/>
      <c r="Y284" s="347"/>
      <c r="Z284" s="347"/>
      <c r="AA284" s="347"/>
      <c r="AB284" s="347"/>
      <c r="AC284" s="347"/>
      <c r="AD284" s="347"/>
      <c r="AE284" s="223"/>
      <c r="AF284" s="223"/>
      <c r="AG284" s="66" t="str">
        <f t="shared" si="82"/>
        <v>x</v>
      </c>
      <c r="AH284" s="223"/>
      <c r="AI284" s="223"/>
      <c r="AJ284" s="347"/>
      <c r="AK284" s="223"/>
      <c r="AL284" s="357">
        <f t="shared" ca="1" si="80"/>
        <v>17.520547945205479</v>
      </c>
      <c r="AM284" s="75" t="str">
        <f>IF(AND(E284=1,AG284=""),1,IF(AND(E284=1,O284=1,AG284="x"),#REF!,IF(AND(E284=1,O284&lt;&gt;1),O284,IF(OR(E284&gt;1,E284=0),""))))</f>
        <v/>
      </c>
      <c r="AN284" s="350" t="str">
        <f>IF(AM284="","",(VLOOKUP(AM284,#REF!,2,0)))</f>
        <v/>
      </c>
    </row>
    <row r="285" spans="1:50" s="15" customFormat="1" ht="15.95" customHeight="1">
      <c r="A285" s="11">
        <f>IF(E285=1,SUMIF(E$8:E285,1),"")</f>
        <v>102</v>
      </c>
      <c r="B285" s="11">
        <f>IF(E285=1,1,IF(E285&gt;1,#REF!+1,""))</f>
        <v>1</v>
      </c>
      <c r="C285" s="345" t="str">
        <f>IF(E285="","",IF(E285=1,D285,#REF!))</f>
        <v>Hà Thị Việt</v>
      </c>
      <c r="D285" s="224" t="s">
        <v>204</v>
      </c>
      <c r="E285" s="223">
        <v>1</v>
      </c>
      <c r="F285" s="225" t="s">
        <v>205</v>
      </c>
      <c r="G285" s="223">
        <v>2</v>
      </c>
      <c r="H285" s="229">
        <v>38156013965</v>
      </c>
      <c r="I285" s="229"/>
      <c r="J285" s="229"/>
      <c r="K285" s="229"/>
      <c r="L285" s="229"/>
      <c r="M285" s="229"/>
      <c r="N285" s="223" t="s">
        <v>201</v>
      </c>
      <c r="O285" s="223">
        <v>6</v>
      </c>
      <c r="P285" s="223"/>
      <c r="Q285" s="223"/>
      <c r="R285" s="223"/>
      <c r="S285" s="347">
        <v>135</v>
      </c>
      <c r="T285" s="347">
        <v>40</v>
      </c>
      <c r="U285" s="347">
        <v>1</v>
      </c>
      <c r="V285" s="347"/>
      <c r="W285" s="347">
        <v>3</v>
      </c>
      <c r="X285" s="347">
        <v>4</v>
      </c>
      <c r="Y285" s="347"/>
      <c r="Z285" s="347"/>
      <c r="AA285" s="347"/>
      <c r="AB285" s="347">
        <v>8</v>
      </c>
      <c r="AC285" s="347"/>
      <c r="AD285" s="347"/>
      <c r="AE285" s="223"/>
      <c r="AF285" s="223"/>
      <c r="AG285" s="66" t="str">
        <f t="shared" si="82"/>
        <v>x</v>
      </c>
      <c r="AH285" s="223"/>
      <c r="AI285" s="223"/>
      <c r="AJ285" s="347">
        <v>7</v>
      </c>
      <c r="AK285" s="223"/>
      <c r="AL285" s="357">
        <f t="shared" ca="1" si="80"/>
        <v>69.838356164383555</v>
      </c>
      <c r="AM285" s="75">
        <f t="shared" ref="AM285" si="84">IF(AND(E285=1,AG285=""),1,IF(AND(E285=1,O285=1,AG285="x"),O286,IF(AND(E285=1,O285&lt;&gt;1),O285,IF(OR(E285&gt;1,E285=0),""))))</f>
        <v>6</v>
      </c>
      <c r="AN285" s="350" t="e">
        <f>IF(AM285="","",(VLOOKUP(AM285,#REF!,2,0)))</f>
        <v>#REF!</v>
      </c>
    </row>
    <row r="286" spans="1:50" s="15" customFormat="1" ht="15.95" customHeight="1">
      <c r="A286" s="11" t="str">
        <f>IF(E286=1,SUMIF(E$8:E286,1),"")</f>
        <v/>
      </c>
      <c r="B286" s="11">
        <f>IF(E286=1,1,IF(E286&gt;1,B285+1,""))</f>
        <v>2</v>
      </c>
      <c r="C286" s="345" t="str">
        <f>IF(E286="","",IF(E286=1,D286,C285))</f>
        <v>Hà Thị Việt</v>
      </c>
      <c r="D286" s="224" t="s">
        <v>206</v>
      </c>
      <c r="E286" s="223">
        <v>2</v>
      </c>
      <c r="F286" s="225" t="s">
        <v>207</v>
      </c>
      <c r="G286" s="223">
        <v>1</v>
      </c>
      <c r="H286" s="229" t="s">
        <v>545</v>
      </c>
      <c r="I286" s="229"/>
      <c r="J286" s="229"/>
      <c r="K286" s="229"/>
      <c r="L286" s="229"/>
      <c r="M286" s="229"/>
      <c r="N286" s="223" t="s">
        <v>201</v>
      </c>
      <c r="O286" s="223">
        <v>6</v>
      </c>
      <c r="P286" s="223"/>
      <c r="Q286" s="223"/>
      <c r="R286" s="223"/>
      <c r="S286" s="347"/>
      <c r="T286" s="347"/>
      <c r="U286" s="347"/>
      <c r="V286" s="347"/>
      <c r="W286" s="347"/>
      <c r="X286" s="347"/>
      <c r="Y286" s="347"/>
      <c r="Z286" s="347"/>
      <c r="AA286" s="347"/>
      <c r="AB286" s="347"/>
      <c r="AC286" s="347"/>
      <c r="AD286" s="347"/>
      <c r="AE286" s="223"/>
      <c r="AF286" s="223"/>
      <c r="AG286" s="66" t="str">
        <f t="shared" si="82"/>
        <v>x</v>
      </c>
      <c r="AH286" s="223"/>
      <c r="AI286" s="223"/>
      <c r="AJ286" s="347"/>
      <c r="AK286" s="223"/>
      <c r="AL286" s="357">
        <f t="shared" ca="1" si="80"/>
        <v>30.843835616438355</v>
      </c>
      <c r="AM286" s="75" t="str">
        <f>IF(AND(E286=1,AG286=""),1,IF(AND(E286=1,O286=1,AG286="x"),#REF!,IF(AND(E286=1,O286&lt;&gt;1),O286,IF(OR(E286&gt;1,E286=0),""))))</f>
        <v/>
      </c>
      <c r="AN286" s="350" t="str">
        <f>IF(AM286="","",(VLOOKUP(AM286,#REF!,2,0)))</f>
        <v/>
      </c>
    </row>
    <row r="287" spans="1:50" s="15" customFormat="1" ht="15.95" customHeight="1">
      <c r="A287" s="11" t="str">
        <f>IF(E287=1,SUMIF(E$8:E287,1),"")</f>
        <v/>
      </c>
      <c r="B287" s="11">
        <f>IF(E287=1,1,IF(E287&gt;1,B286+1,""))</f>
        <v>3</v>
      </c>
      <c r="C287" s="345" t="str">
        <f>IF(E287="","",IF(E287=1,D287,C286))</f>
        <v>Hà Thị Việt</v>
      </c>
      <c r="D287" s="224" t="s">
        <v>208</v>
      </c>
      <c r="E287" s="223">
        <v>6</v>
      </c>
      <c r="F287" s="225" t="s">
        <v>209</v>
      </c>
      <c r="G287" s="223">
        <v>2</v>
      </c>
      <c r="H287" s="346" t="s">
        <v>490</v>
      </c>
      <c r="I287" s="346"/>
      <c r="J287" s="346"/>
      <c r="K287" s="346"/>
      <c r="L287" s="346"/>
      <c r="M287" s="346"/>
      <c r="N287" s="223" t="s">
        <v>201</v>
      </c>
      <c r="O287" s="223">
        <v>6</v>
      </c>
      <c r="P287" s="223"/>
      <c r="Q287" s="223"/>
      <c r="R287" s="223"/>
      <c r="S287" s="347"/>
      <c r="T287" s="347"/>
      <c r="U287" s="347"/>
      <c r="V287" s="347"/>
      <c r="W287" s="347"/>
      <c r="X287" s="347"/>
      <c r="Y287" s="347"/>
      <c r="Z287" s="347"/>
      <c r="AA287" s="347"/>
      <c r="AB287" s="347"/>
      <c r="AC287" s="347"/>
      <c r="AD287" s="347"/>
      <c r="AE287" s="223"/>
      <c r="AF287" s="223"/>
      <c r="AG287" s="66" t="str">
        <f t="shared" si="82"/>
        <v>x</v>
      </c>
      <c r="AH287" s="223"/>
      <c r="AI287" s="223"/>
      <c r="AJ287" s="347"/>
      <c r="AK287" s="223"/>
      <c r="AL287" s="357">
        <f t="shared" ca="1" si="80"/>
        <v>11.136986301369863</v>
      </c>
      <c r="AM287" s="75" t="str">
        <f>IF(AND(E287=1,AG287=""),1,IF(AND(E287=1,O287=1,AG287="x"),#REF!,IF(AND(E287=1,O287&lt;&gt;1),O287,IF(OR(E287&gt;1,E287=0),""))))</f>
        <v/>
      </c>
      <c r="AN287" s="350" t="str">
        <f>IF(AM287="","",(VLOOKUP(AM287,#REF!,2,0)))</f>
        <v/>
      </c>
    </row>
    <row r="288" spans="1:50" s="15" customFormat="1" ht="18" customHeight="1">
      <c r="A288" s="11">
        <f>IF(E288=1,SUMIF(E$8:E288,1),"")</f>
        <v>103</v>
      </c>
      <c r="B288" s="11">
        <f>IF(AU288=1,1,IF(AU288&gt;1,#REF!+1,""))</f>
        <v>1</v>
      </c>
      <c r="C288" s="224" t="s">
        <v>842</v>
      </c>
      <c r="D288" s="224" t="s">
        <v>842</v>
      </c>
      <c r="E288" s="223">
        <v>1</v>
      </c>
      <c r="F288" s="223" t="s">
        <v>843</v>
      </c>
      <c r="G288" s="223">
        <v>2</v>
      </c>
      <c r="H288" s="360" t="s">
        <v>844</v>
      </c>
      <c r="I288" s="346"/>
      <c r="J288" s="346"/>
      <c r="K288" s="346"/>
      <c r="L288" s="346"/>
      <c r="M288" s="346"/>
      <c r="N288" s="223" t="s">
        <v>217</v>
      </c>
      <c r="O288" s="223">
        <v>6</v>
      </c>
      <c r="P288" s="223"/>
      <c r="Q288" s="223"/>
      <c r="R288" s="223"/>
      <c r="S288" s="347">
        <v>125</v>
      </c>
      <c r="T288" s="347">
        <v>40</v>
      </c>
      <c r="U288" s="347">
        <v>1</v>
      </c>
      <c r="V288" s="347"/>
      <c r="W288" s="347"/>
      <c r="X288" s="347"/>
      <c r="Y288" s="347"/>
      <c r="Z288" s="347"/>
      <c r="AA288" s="347"/>
      <c r="AB288" s="347"/>
      <c r="AC288" s="347">
        <v>9</v>
      </c>
      <c r="AD288" s="347">
        <v>9</v>
      </c>
      <c r="AE288" s="223">
        <v>10</v>
      </c>
      <c r="AF288" s="223"/>
      <c r="AG288" s="66" t="str">
        <f t="shared" si="82"/>
        <v>x</v>
      </c>
      <c r="AH288" s="223" t="s">
        <v>106</v>
      </c>
      <c r="AI288" s="223"/>
      <c r="AJ288" s="347">
        <v>3</v>
      </c>
      <c r="AK288" s="223" t="s">
        <v>980</v>
      </c>
      <c r="AL288" s="357" t="str">
        <f ca="1">IF(AV288="","",(TODAY()-AV288)/365)</f>
        <v/>
      </c>
      <c r="AM288" s="75">
        <f>IF(AND(AU288=1,AG288=""),1,IF(AND(AU288=1,O288=1,AG288="x"),O289,IF(AND(AU288=1,O288&lt;&gt;1),O288,IF(OR(AU288&gt;1,AU288=0),""))))</f>
        <v>6</v>
      </c>
      <c r="AN288" s="9" t="e">
        <f>IF(AM288="","",(VLOOKUP(AM288,#REF!,2,0)))</f>
        <v>#REF!</v>
      </c>
      <c r="AS288" s="361" t="str">
        <f>IF(AU288="","",IF(AU288=1,AT288,#REF!))</f>
        <v>Lê Thị Thi</v>
      </c>
      <c r="AT288" s="362" t="s">
        <v>216</v>
      </c>
      <c r="AU288" s="363">
        <v>1</v>
      </c>
      <c r="AV288" s="364"/>
      <c r="AW288" s="363"/>
      <c r="AX288" s="365"/>
    </row>
    <row r="289" spans="1:45" s="15" customFormat="1" ht="18" customHeight="1">
      <c r="A289" s="11" t="str">
        <f>IF(E289=1,SUMIF(E$8:E289,1),"")</f>
        <v/>
      </c>
      <c r="B289" s="11" t="str">
        <f>IF(E289=1,1,IF(E289&gt;1,B288+1,""))</f>
        <v/>
      </c>
      <c r="C289" s="224" t="s">
        <v>842</v>
      </c>
      <c r="D289" s="224" t="s">
        <v>218</v>
      </c>
      <c r="E289" s="223"/>
      <c r="F289" s="225" t="s">
        <v>219</v>
      </c>
      <c r="G289" s="223">
        <v>2</v>
      </c>
      <c r="H289" s="346" t="s">
        <v>546</v>
      </c>
      <c r="I289" s="346"/>
      <c r="J289" s="346"/>
      <c r="K289" s="346"/>
      <c r="L289" s="346"/>
      <c r="M289" s="346"/>
      <c r="N289" s="223" t="s">
        <v>217</v>
      </c>
      <c r="O289" s="223">
        <v>1</v>
      </c>
      <c r="P289" s="223"/>
      <c r="Q289" s="223"/>
      <c r="R289" s="223"/>
      <c r="S289" s="347"/>
      <c r="T289" s="347"/>
      <c r="U289" s="347"/>
      <c r="V289" s="347"/>
      <c r="W289" s="347"/>
      <c r="X289" s="347"/>
      <c r="Y289" s="347"/>
      <c r="Z289" s="347"/>
      <c r="AA289" s="347"/>
      <c r="AB289" s="347"/>
      <c r="AC289" s="347"/>
      <c r="AD289" s="347"/>
      <c r="AE289" s="223"/>
      <c r="AF289" s="223"/>
      <c r="AG289" s="66" t="str">
        <f t="shared" si="82"/>
        <v/>
      </c>
      <c r="AH289" s="223" t="s">
        <v>106</v>
      </c>
      <c r="AI289" s="223"/>
      <c r="AJ289" s="347"/>
      <c r="AK289" s="223"/>
      <c r="AL289" s="357">
        <f t="shared" ref="AL289:AL313" ca="1" si="85">IF(F289="","",(TODAY()-F289)/365)</f>
        <v>55.526027397260272</v>
      </c>
      <c r="AM289" s="75" t="str">
        <f>IF(AND(E289=1,AG289=""),1,IF(AND(E289=1,O289=1,AG289="x"),#REF!,IF(AND(E289=1,O289&lt;&gt;1),O289,IF(OR(E289&gt;1,E289=0),""))))</f>
        <v/>
      </c>
      <c r="AN289" s="9" t="str">
        <f>IF(AM289="","",(VLOOKUP(AM289,#REF!,2,0)))</f>
        <v/>
      </c>
    </row>
    <row r="290" spans="1:45" s="15" customFormat="1" ht="18" customHeight="1">
      <c r="A290" s="11">
        <f>IF(E290=1,SUMIF(E$8:E290,1),"")</f>
        <v>104</v>
      </c>
      <c r="B290" s="11">
        <f>IF(E290=1,1,IF(E290&gt;1,#REF!+1,""))</f>
        <v>1</v>
      </c>
      <c r="C290" s="345" t="str">
        <f>IF(E290="","",IF(E290=1,D290,#REF!))</f>
        <v>Dương Thị Thúy</v>
      </c>
      <c r="D290" s="224" t="s">
        <v>220</v>
      </c>
      <c r="E290" s="223">
        <v>1</v>
      </c>
      <c r="F290" s="225">
        <v>30225</v>
      </c>
      <c r="G290" s="223">
        <v>2</v>
      </c>
      <c r="H290" s="346" t="s">
        <v>492</v>
      </c>
      <c r="I290" s="346"/>
      <c r="J290" s="346"/>
      <c r="K290" s="346"/>
      <c r="L290" s="346"/>
      <c r="M290" s="346"/>
      <c r="N290" s="223" t="s">
        <v>217</v>
      </c>
      <c r="O290" s="223">
        <v>1</v>
      </c>
      <c r="P290" s="223"/>
      <c r="Q290" s="223"/>
      <c r="R290" s="223"/>
      <c r="S290" s="347">
        <v>140</v>
      </c>
      <c r="T290" s="347">
        <v>30</v>
      </c>
      <c r="U290" s="347">
        <v>1</v>
      </c>
      <c r="V290" s="347">
        <v>2</v>
      </c>
      <c r="W290" s="347"/>
      <c r="X290" s="347"/>
      <c r="Y290" s="347"/>
      <c r="Z290" s="347"/>
      <c r="AA290" s="347"/>
      <c r="AB290" s="347"/>
      <c r="AC290" s="347">
        <v>9</v>
      </c>
      <c r="AD290" s="347"/>
      <c r="AE290" s="223"/>
      <c r="AF290" s="223"/>
      <c r="AG290" s="66" t="str">
        <f t="shared" si="82"/>
        <v/>
      </c>
      <c r="AH290" s="223"/>
      <c r="AI290" s="223"/>
      <c r="AJ290" s="347">
        <v>7</v>
      </c>
      <c r="AK290" s="223"/>
      <c r="AL290" s="357">
        <f t="shared" ca="1" si="85"/>
        <v>43.232876712328768</v>
      </c>
      <c r="AM290" s="75">
        <f t="shared" ref="AM290:AM293" si="86">IF(AND(E290=1,AG290=""),1,IF(AND(E290=1,O290=1,AG290="x"),O291,IF(AND(E290=1,O290&lt;&gt;1),O290,IF(OR(E290&gt;1,E290=0),""))))</f>
        <v>1</v>
      </c>
      <c r="AN290" s="9" t="e">
        <f>IF(AM290="","",(VLOOKUP(AM290,#REF!,2,0)))</f>
        <v>#REF!</v>
      </c>
    </row>
    <row r="291" spans="1:45" s="15" customFormat="1" ht="18" customHeight="1">
      <c r="A291" s="11" t="str">
        <f>IF(E291=1,SUMIF(E$8:E291,1),"")</f>
        <v/>
      </c>
      <c r="B291" s="11">
        <v>2</v>
      </c>
      <c r="C291" s="345" t="str">
        <f>IF(E291="","",IF(E291=1,D291,C290))</f>
        <v>Dương Thị Thúy</v>
      </c>
      <c r="D291" s="224" t="s">
        <v>221</v>
      </c>
      <c r="E291" s="223">
        <v>3</v>
      </c>
      <c r="F291" s="225">
        <v>41316</v>
      </c>
      <c r="G291" s="223">
        <v>2</v>
      </c>
      <c r="H291" s="366" t="s">
        <v>590</v>
      </c>
      <c r="I291" s="366"/>
      <c r="J291" s="366"/>
      <c r="K291" s="366"/>
      <c r="L291" s="366"/>
      <c r="M291" s="366"/>
      <c r="N291" s="223" t="s">
        <v>217</v>
      </c>
      <c r="O291" s="223">
        <v>1</v>
      </c>
      <c r="P291" s="223"/>
      <c r="Q291" s="223"/>
      <c r="R291" s="223"/>
      <c r="S291" s="347"/>
      <c r="T291" s="347"/>
      <c r="U291" s="347"/>
      <c r="V291" s="347"/>
      <c r="W291" s="347"/>
      <c r="X291" s="347">
        <v>4</v>
      </c>
      <c r="Y291" s="347"/>
      <c r="Z291" s="347"/>
      <c r="AA291" s="347"/>
      <c r="AB291" s="347"/>
      <c r="AC291" s="347"/>
      <c r="AD291" s="347"/>
      <c r="AE291" s="223"/>
      <c r="AF291" s="223"/>
      <c r="AG291" s="66" t="str">
        <f t="shared" si="82"/>
        <v/>
      </c>
      <c r="AH291" s="223"/>
      <c r="AI291" s="223"/>
      <c r="AJ291" s="347"/>
      <c r="AK291" s="223"/>
      <c r="AL291" s="357">
        <f t="shared" ca="1" si="85"/>
        <v>12.846575342465753</v>
      </c>
      <c r="AM291" s="75" t="str">
        <f>IF(AND(E291=1,AG291=""),1,IF(AND(E291=1,O291=1,AG291="x"),#REF!,IF(AND(E291=1,O291&lt;&gt;1),O291,IF(OR(E291&gt;1,E291=0),""))))</f>
        <v/>
      </c>
      <c r="AN291" s="9" t="str">
        <f>IF(AM291="","",(VLOOKUP(AM291,#REF!,2,0)))</f>
        <v/>
      </c>
    </row>
    <row r="292" spans="1:45" s="15" customFormat="1" ht="18" customHeight="1">
      <c r="A292" s="11">
        <f>IF(E292=1,SUMIF(E$8:E292,1),"")</f>
        <v>105</v>
      </c>
      <c r="B292" s="11">
        <f>IF(E292=1,1,IF(E292&gt;1,#REF!+1,""))</f>
        <v>1</v>
      </c>
      <c r="C292" s="345" t="str">
        <f>IF(E292="","",IF(E292=1,D292,#REF!))</f>
        <v>Quách Văn Nỉnh</v>
      </c>
      <c r="D292" s="224" t="s">
        <v>222</v>
      </c>
      <c r="E292" s="223">
        <v>1</v>
      </c>
      <c r="F292" s="225" t="s">
        <v>223</v>
      </c>
      <c r="G292" s="223">
        <v>1</v>
      </c>
      <c r="H292" s="226" t="s">
        <v>548</v>
      </c>
      <c r="I292" s="226"/>
      <c r="J292" s="226"/>
      <c r="K292" s="226"/>
      <c r="L292" s="226"/>
      <c r="M292" s="226"/>
      <c r="N292" s="223" t="s">
        <v>217</v>
      </c>
      <c r="O292" s="223">
        <v>6</v>
      </c>
      <c r="P292" s="223"/>
      <c r="Q292" s="223"/>
      <c r="R292" s="223"/>
      <c r="S292" s="347">
        <v>130</v>
      </c>
      <c r="T292" s="347">
        <v>30</v>
      </c>
      <c r="U292" s="347">
        <v>1</v>
      </c>
      <c r="V292" s="347"/>
      <c r="W292" s="347"/>
      <c r="X292" s="347"/>
      <c r="Y292" s="347"/>
      <c r="Z292" s="347"/>
      <c r="AA292" s="347"/>
      <c r="AB292" s="347"/>
      <c r="AC292" s="347">
        <v>9</v>
      </c>
      <c r="AD292" s="347">
        <v>10</v>
      </c>
      <c r="AE292" s="223"/>
      <c r="AF292" s="223"/>
      <c r="AG292" s="66" t="str">
        <f t="shared" si="82"/>
        <v>x</v>
      </c>
      <c r="AH292" s="223"/>
      <c r="AI292" s="223"/>
      <c r="AJ292" s="347">
        <v>5</v>
      </c>
      <c r="AK292" s="223"/>
      <c r="AL292" s="357">
        <f t="shared" ca="1" si="85"/>
        <v>90.013698630136986</v>
      </c>
      <c r="AM292" s="75">
        <f t="shared" si="86"/>
        <v>6</v>
      </c>
      <c r="AN292" s="9" t="e">
        <f>IF(AM292="","",(VLOOKUP(AM292,#REF!,2,0)))</f>
        <v>#REF!</v>
      </c>
      <c r="AS292" s="15" t="s">
        <v>845</v>
      </c>
    </row>
    <row r="293" spans="1:45" s="15" customFormat="1" ht="18" customHeight="1">
      <c r="A293" s="11" t="str">
        <f>IF(E293=1,SUMIF(E$8:E293,1),"")</f>
        <v/>
      </c>
      <c r="B293" s="11">
        <f>IF(E293=1,1,IF(E293&gt;1,B292+1,""))</f>
        <v>2</v>
      </c>
      <c r="C293" s="345" t="str">
        <f>IF(E293="","",IF(E293=1,D293,C292))</f>
        <v>Quách Văn Nỉnh</v>
      </c>
      <c r="D293" s="224" t="s">
        <v>224</v>
      </c>
      <c r="E293" s="223">
        <v>3</v>
      </c>
      <c r="F293" s="225" t="s">
        <v>225</v>
      </c>
      <c r="G293" s="223">
        <v>2</v>
      </c>
      <c r="H293" s="229" t="s">
        <v>547</v>
      </c>
      <c r="I293" s="229"/>
      <c r="J293" s="229"/>
      <c r="K293" s="229"/>
      <c r="L293" s="229"/>
      <c r="M293" s="229"/>
      <c r="N293" s="223" t="s">
        <v>217</v>
      </c>
      <c r="O293" s="223">
        <v>6</v>
      </c>
      <c r="P293" s="223"/>
      <c r="Q293" s="223"/>
      <c r="R293" s="223"/>
      <c r="S293" s="347"/>
      <c r="T293" s="347"/>
      <c r="U293" s="347"/>
      <c r="V293" s="347"/>
      <c r="W293" s="347"/>
      <c r="X293" s="347"/>
      <c r="Y293" s="347"/>
      <c r="Z293" s="347"/>
      <c r="AA293" s="347"/>
      <c r="AB293" s="347"/>
      <c r="AC293" s="347"/>
      <c r="AD293" s="347"/>
      <c r="AE293" s="223"/>
      <c r="AF293" s="223"/>
      <c r="AG293" s="66" t="str">
        <f t="shared" si="82"/>
        <v>x</v>
      </c>
      <c r="AH293" s="223"/>
      <c r="AI293" s="223"/>
      <c r="AJ293" s="347"/>
      <c r="AK293" s="223"/>
      <c r="AL293" s="357">
        <f t="shared" ca="1" si="85"/>
        <v>47.183561643835617</v>
      </c>
      <c r="AM293" s="75" t="str">
        <f t="shared" si="86"/>
        <v/>
      </c>
      <c r="AN293" s="9" t="str">
        <f>IF(AM293="","",(VLOOKUP(AM293,#REF!,2,0)))</f>
        <v/>
      </c>
    </row>
    <row r="294" spans="1:45" s="15" customFormat="1" ht="18" customHeight="1">
      <c r="A294" s="11" t="str">
        <f>IF(E294=1,SUMIF(E$8:E294,1),"")</f>
        <v/>
      </c>
      <c r="B294" s="11">
        <f>IF(E294=1,1,IF(E294&gt;1,B293+1,""))</f>
        <v>3</v>
      </c>
      <c r="C294" s="345" t="str">
        <f>IF(E294="","",IF(E294=1,D294,C293))</f>
        <v>Quách Văn Nỉnh</v>
      </c>
      <c r="D294" s="224" t="s">
        <v>124</v>
      </c>
      <c r="E294" s="223">
        <v>3</v>
      </c>
      <c r="F294" s="225" t="s">
        <v>226</v>
      </c>
      <c r="G294" s="223">
        <v>1</v>
      </c>
      <c r="H294" s="229" t="s">
        <v>699</v>
      </c>
      <c r="I294" s="229"/>
      <c r="J294" s="229"/>
      <c r="K294" s="229"/>
      <c r="L294" s="229"/>
      <c r="M294" s="229"/>
      <c r="N294" s="223" t="s">
        <v>217</v>
      </c>
      <c r="O294" s="223">
        <v>6</v>
      </c>
      <c r="P294" s="223"/>
      <c r="Q294" s="223"/>
      <c r="R294" s="223"/>
      <c r="S294" s="347"/>
      <c r="T294" s="347"/>
      <c r="U294" s="347"/>
      <c r="V294" s="347"/>
      <c r="W294" s="347"/>
      <c r="X294" s="347"/>
      <c r="Y294" s="347"/>
      <c r="Z294" s="347"/>
      <c r="AA294" s="347"/>
      <c r="AB294" s="347"/>
      <c r="AC294" s="347"/>
      <c r="AD294" s="347"/>
      <c r="AE294" s="223"/>
      <c r="AF294" s="223"/>
      <c r="AG294" s="66" t="str">
        <f t="shared" si="82"/>
        <v>x</v>
      </c>
      <c r="AH294" s="223"/>
      <c r="AI294" s="223"/>
      <c r="AJ294" s="347"/>
      <c r="AK294" s="223"/>
      <c r="AL294" s="357">
        <f t="shared" ca="1" si="85"/>
        <v>48.783561643835618</v>
      </c>
      <c r="AM294" s="75" t="str">
        <f>IF(AND(E294=1,AG294=""),1,IF(AND(E294=1,O294=1,AG294="x"),#REF!,IF(AND(E294=1,O294&lt;&gt;1),O294,IF(OR(E294&gt;1,E294=0),""))))</f>
        <v/>
      </c>
      <c r="AN294" s="9" t="str">
        <f>IF(AM294="","",(VLOOKUP(AM294,#REF!,2,0)))</f>
        <v/>
      </c>
    </row>
    <row r="295" spans="1:45" s="15" customFormat="1" ht="18" customHeight="1">
      <c r="A295" s="11">
        <f>IF(E295=1,SUMIF(E$8:E295,1),"")</f>
        <v>106</v>
      </c>
      <c r="B295" s="11">
        <f>IF(E295=1,1,IF(E295&gt;1,#REF!+1,""))</f>
        <v>1</v>
      </c>
      <c r="C295" s="345" t="str">
        <f>IF(E295="","",IF(E295=1,D295,#REF!))</f>
        <v>Quách Thị Phòng</v>
      </c>
      <c r="D295" s="224" t="s">
        <v>233</v>
      </c>
      <c r="E295" s="223">
        <v>1</v>
      </c>
      <c r="F295" s="225">
        <v>14429</v>
      </c>
      <c r="G295" s="223">
        <v>2</v>
      </c>
      <c r="H295" s="228" t="s">
        <v>592</v>
      </c>
      <c r="I295" s="228"/>
      <c r="J295" s="228"/>
      <c r="K295" s="228"/>
      <c r="L295" s="228"/>
      <c r="M295" s="228"/>
      <c r="N295" s="223" t="s">
        <v>217</v>
      </c>
      <c r="O295" s="223">
        <v>6</v>
      </c>
      <c r="P295" s="223"/>
      <c r="Q295" s="223"/>
      <c r="R295" s="223"/>
      <c r="S295" s="347">
        <v>140</v>
      </c>
      <c r="T295" s="347">
        <v>40</v>
      </c>
      <c r="U295" s="347">
        <v>1</v>
      </c>
      <c r="V295" s="347"/>
      <c r="W295" s="347"/>
      <c r="X295" s="347"/>
      <c r="Y295" s="347"/>
      <c r="Z295" s="347"/>
      <c r="AA295" s="347"/>
      <c r="AB295" s="347"/>
      <c r="AC295" s="347">
        <v>9</v>
      </c>
      <c r="AD295" s="347">
        <v>10</v>
      </c>
      <c r="AE295" s="223">
        <v>12</v>
      </c>
      <c r="AF295" s="223"/>
      <c r="AG295" s="66" t="str">
        <f t="shared" si="82"/>
        <v>x</v>
      </c>
      <c r="AH295" s="223"/>
      <c r="AI295" s="223"/>
      <c r="AJ295" s="347">
        <v>5</v>
      </c>
      <c r="AK295" s="223"/>
      <c r="AL295" s="357">
        <f t="shared" ca="1" si="85"/>
        <v>86.509589041095893</v>
      </c>
      <c r="AM295" s="75">
        <f>IF(AND(E295=1,AG295=""),1,IF(AND(E295=1,O295=1,AG295="x"),O296,IF(AND(E295=1,O295&lt;&gt;1),O295,IF(OR(E295&gt;1,E295=0),""))))</f>
        <v>6</v>
      </c>
      <c r="AN295" s="9" t="e">
        <f>IF(AM295="","",(VLOOKUP(AM295,#REF!,2,0)))</f>
        <v>#REF!</v>
      </c>
    </row>
    <row r="296" spans="1:45" s="15" customFormat="1" ht="18" customHeight="1">
      <c r="A296" s="11" t="str">
        <f>IF(E296=1,SUMIF(E$8:E296,1),"")</f>
        <v/>
      </c>
      <c r="B296" s="11">
        <f>IF(E296=1,1,IF(E296&gt;1,B295+1,""))</f>
        <v>2</v>
      </c>
      <c r="C296" s="345" t="str">
        <f>IF(E296="","",IF(E296=1,D296,C295))</f>
        <v>Quách Thị Phòng</v>
      </c>
      <c r="D296" s="224" t="s">
        <v>234</v>
      </c>
      <c r="E296" s="223">
        <v>2</v>
      </c>
      <c r="F296" s="225">
        <v>27550</v>
      </c>
      <c r="G296" s="223">
        <v>1</v>
      </c>
      <c r="H296" s="229" t="s">
        <v>591</v>
      </c>
      <c r="I296" s="229"/>
      <c r="J296" s="229"/>
      <c r="K296" s="229"/>
      <c r="L296" s="229"/>
      <c r="M296" s="229"/>
      <c r="N296" s="223" t="s">
        <v>217</v>
      </c>
      <c r="O296" s="223">
        <v>6</v>
      </c>
      <c r="P296" s="223"/>
      <c r="Q296" s="223"/>
      <c r="R296" s="223"/>
      <c r="S296" s="347"/>
      <c r="T296" s="347"/>
      <c r="U296" s="347"/>
      <c r="V296" s="347"/>
      <c r="W296" s="347"/>
      <c r="X296" s="347"/>
      <c r="Y296" s="347"/>
      <c r="Z296" s="347"/>
      <c r="AA296" s="347"/>
      <c r="AB296" s="347"/>
      <c r="AC296" s="347"/>
      <c r="AD296" s="347"/>
      <c r="AE296" s="223"/>
      <c r="AF296" s="223"/>
      <c r="AG296" s="66" t="str">
        <f t="shared" si="82"/>
        <v>x</v>
      </c>
      <c r="AH296" s="223"/>
      <c r="AI296" s="223"/>
      <c r="AJ296" s="347"/>
      <c r="AK296" s="223"/>
      <c r="AL296" s="357">
        <f t="shared" ca="1" si="85"/>
        <v>50.561643835616437</v>
      </c>
      <c r="AM296" s="75" t="str">
        <f>IF(AND(E296=1,AG296=""),1,IF(AND(E296=1,O296=1,AG296="x"),#REF!,IF(AND(E296=1,O296&lt;&gt;1),O296,IF(OR(E296&gt;1,E296=0),""))))</f>
        <v/>
      </c>
      <c r="AN296" s="9" t="str">
        <f>IF(AM296="","",(VLOOKUP(AM296,#REF!,2,0)))</f>
        <v/>
      </c>
    </row>
    <row r="297" spans="1:45" s="15" customFormat="1" ht="18" customHeight="1">
      <c r="A297" s="11">
        <f>IF(E297=1,SUMIF(E$8:E297,1),"")</f>
        <v>107</v>
      </c>
      <c r="B297" s="11">
        <f>IF(E297=1,1,IF(E297&gt;1,#REF!+1,""))</f>
        <v>1</v>
      </c>
      <c r="C297" s="345" t="str">
        <f>IF(E297="","",IF(E297=1,D297,'[9]DS TN'!#REF!))</f>
        <v>Lê Thị Lý</v>
      </c>
      <c r="D297" s="224" t="s">
        <v>88</v>
      </c>
      <c r="E297" s="223">
        <v>1</v>
      </c>
      <c r="F297" s="225" t="s">
        <v>238</v>
      </c>
      <c r="G297" s="223">
        <v>2</v>
      </c>
      <c r="H297" s="346" t="s">
        <v>495</v>
      </c>
      <c r="I297" s="346"/>
      <c r="J297" s="346"/>
      <c r="K297" s="346"/>
      <c r="L297" s="346"/>
      <c r="M297" s="346"/>
      <c r="N297" s="223" t="s">
        <v>239</v>
      </c>
      <c r="O297" s="223">
        <v>1</v>
      </c>
      <c r="P297" s="223"/>
      <c r="Q297" s="223"/>
      <c r="R297" s="223"/>
      <c r="S297" s="367">
        <v>125</v>
      </c>
      <c r="T297" s="347">
        <v>30</v>
      </c>
      <c r="U297" s="347"/>
      <c r="V297" s="347">
        <v>2</v>
      </c>
      <c r="W297" s="347"/>
      <c r="X297" s="347">
        <v>4</v>
      </c>
      <c r="Y297" s="347"/>
      <c r="Z297" s="347"/>
      <c r="AA297" s="347"/>
      <c r="AB297" s="347"/>
      <c r="AC297" s="347"/>
      <c r="AD297" s="347"/>
      <c r="AE297" s="368">
        <v>11</v>
      </c>
      <c r="AF297" s="368"/>
      <c r="AG297" s="66" t="str">
        <f t="shared" si="82"/>
        <v/>
      </c>
      <c r="AH297" s="223" t="s">
        <v>106</v>
      </c>
      <c r="AI297" s="223"/>
      <c r="AJ297" s="347">
        <v>3</v>
      </c>
      <c r="AK297" s="223"/>
      <c r="AL297" s="357">
        <f t="shared" ca="1" si="85"/>
        <v>47.643835616438359</v>
      </c>
      <c r="AM297" s="75">
        <f>IF(AND(E297=1,AG297=""),1,IF(AND(E297=1,O297=1,AG297="x"),O298,IF(AND(E297=1,O297&lt;&gt;1),O297,IF(OR(E297&gt;1,E297=0),""))))</f>
        <v>1</v>
      </c>
      <c r="AN297" s="9" t="e">
        <f>IF(AM297="","",(VLOOKUP(AM297,#REF!,2,0)))</f>
        <v>#REF!</v>
      </c>
    </row>
    <row r="298" spans="1:45" s="15" customFormat="1" ht="18" customHeight="1">
      <c r="A298" s="11" t="str">
        <f>IF(E298=1,SUMIF(E$8:E298,1),"")</f>
        <v/>
      </c>
      <c r="B298" s="11">
        <f>IF(E298=1,1,IF(E298&gt;1,B297+1,""))</f>
        <v>2</v>
      </c>
      <c r="C298" s="345" t="str">
        <f>IF(E298="","",IF(E298=1,D298,C297))</f>
        <v>Lê Thị Lý</v>
      </c>
      <c r="D298" s="224" t="s">
        <v>240</v>
      </c>
      <c r="E298" s="223">
        <v>3</v>
      </c>
      <c r="F298" s="225" t="s">
        <v>241</v>
      </c>
      <c r="G298" s="223">
        <v>2</v>
      </c>
      <c r="H298" s="360" t="s">
        <v>595</v>
      </c>
      <c r="I298" s="360"/>
      <c r="J298" s="360"/>
      <c r="K298" s="360"/>
      <c r="L298" s="360"/>
      <c r="M298" s="360"/>
      <c r="N298" s="223" t="s">
        <v>239</v>
      </c>
      <c r="O298" s="223">
        <v>1</v>
      </c>
      <c r="P298" s="223"/>
      <c r="Q298" s="223"/>
      <c r="R298" s="223"/>
      <c r="S298" s="367"/>
      <c r="T298" s="347"/>
      <c r="U298" s="347"/>
      <c r="V298" s="347"/>
      <c r="W298" s="347"/>
      <c r="X298" s="347"/>
      <c r="Y298" s="347"/>
      <c r="Z298" s="347"/>
      <c r="AA298" s="347"/>
      <c r="AB298" s="347"/>
      <c r="AC298" s="347"/>
      <c r="AD298" s="347"/>
      <c r="AE298" s="368"/>
      <c r="AF298" s="368"/>
      <c r="AG298" s="66" t="str">
        <f t="shared" si="82"/>
        <v/>
      </c>
      <c r="AH298" s="223" t="s">
        <v>106</v>
      </c>
      <c r="AI298" s="223"/>
      <c r="AJ298" s="347"/>
      <c r="AK298" s="223"/>
      <c r="AL298" s="357">
        <f t="shared" ca="1" si="85"/>
        <v>10.964383561643835</v>
      </c>
      <c r="AM298" s="75" t="str">
        <f>IF(AND(E298=1,AG298=""),1,IF(AND(E298=1,O298=1,AG298="x"),#REF!,IF(AND(E298=1,O298&lt;&gt;1),O298,IF(OR(E298&gt;1,E298=0),""))))</f>
        <v/>
      </c>
      <c r="AN298" s="9" t="str">
        <f>IF(AM298="","",(VLOOKUP(AM298,#REF!,2,0)))</f>
        <v/>
      </c>
    </row>
    <row r="299" spans="1:45" s="15" customFormat="1" ht="18" customHeight="1">
      <c r="A299" s="11">
        <f>IF(E299=1,SUMIF(E$8:E299,1),"")</f>
        <v>108</v>
      </c>
      <c r="B299" s="11">
        <f>IF(E299=1,1,IF(E299&gt;1,#REF!+1,""))</f>
        <v>1</v>
      </c>
      <c r="C299" s="345" t="str">
        <f>IF(E299="","",IF(E299=1,D299,#REF!))</f>
        <v>Lê Thị Hoa</v>
      </c>
      <c r="D299" s="224" t="s">
        <v>76</v>
      </c>
      <c r="E299" s="223">
        <v>1</v>
      </c>
      <c r="F299" s="225" t="s">
        <v>250</v>
      </c>
      <c r="G299" s="223">
        <v>2</v>
      </c>
      <c r="H299" s="229" t="s">
        <v>703</v>
      </c>
      <c r="I299" s="229"/>
      <c r="J299" s="229"/>
      <c r="K299" s="229"/>
      <c r="L299" s="229"/>
      <c r="M299" s="229"/>
      <c r="N299" s="223" t="s">
        <v>239</v>
      </c>
      <c r="O299" s="223">
        <v>1</v>
      </c>
      <c r="P299" s="223"/>
      <c r="Q299" s="223"/>
      <c r="R299" s="223"/>
      <c r="S299" s="367">
        <v>110</v>
      </c>
      <c r="T299" s="347">
        <v>30</v>
      </c>
      <c r="U299" s="347"/>
      <c r="V299" s="347">
        <v>2</v>
      </c>
      <c r="W299" s="347"/>
      <c r="X299" s="347"/>
      <c r="Y299" s="347"/>
      <c r="Z299" s="347"/>
      <c r="AA299" s="347">
        <v>7</v>
      </c>
      <c r="AB299" s="347"/>
      <c r="AC299" s="347"/>
      <c r="AD299" s="347"/>
      <c r="AE299" s="368">
        <v>11</v>
      </c>
      <c r="AF299" s="368"/>
      <c r="AG299" s="66" t="str">
        <f t="shared" si="82"/>
        <v/>
      </c>
      <c r="AH299" s="223" t="s">
        <v>106</v>
      </c>
      <c r="AI299" s="223"/>
      <c r="AJ299" s="347">
        <v>3</v>
      </c>
      <c r="AK299" s="223"/>
      <c r="AL299" s="357">
        <f t="shared" ca="1" si="85"/>
        <v>71.227397260273975</v>
      </c>
      <c r="AM299" s="75">
        <f>IF(AND(E299=1,AG299=""),1,IF(AND(E299=1,O299=1,AG299="x"),#REF!,IF(AND(E299=1,O299&lt;&gt;1),O299,IF(OR(E299&gt;1,E299=0),""))))</f>
        <v>1</v>
      </c>
      <c r="AN299" s="9" t="e">
        <f>IF(AM299="","",(VLOOKUP(AM299,#REF!,2,0)))</f>
        <v>#REF!</v>
      </c>
    </row>
    <row r="300" spans="1:45" s="15" customFormat="1" ht="18" customHeight="1">
      <c r="A300" s="11">
        <f>IF(E300=1,SUMIF(E$8:E300,1),"")</f>
        <v>109</v>
      </c>
      <c r="B300" s="11">
        <f>IF(E300=1,1,IF(E300&gt;1,#REF!+1,""))</f>
        <v>1</v>
      </c>
      <c r="C300" s="345" t="str">
        <f>IF(E300="","",IF(E300=1,D300,#REF!))</f>
        <v>Bùi Văn Nam</v>
      </c>
      <c r="D300" s="369" t="s">
        <v>120</v>
      </c>
      <c r="E300" s="368">
        <v>1</v>
      </c>
      <c r="F300" s="370">
        <v>33366</v>
      </c>
      <c r="G300" s="368">
        <v>1</v>
      </c>
      <c r="H300" s="229" t="s">
        <v>559</v>
      </c>
      <c r="I300" s="229"/>
      <c r="J300" s="229"/>
      <c r="K300" s="229"/>
      <c r="L300" s="229"/>
      <c r="M300" s="229"/>
      <c r="N300" s="371" t="s">
        <v>260</v>
      </c>
      <c r="O300" s="368">
        <v>6</v>
      </c>
      <c r="P300" s="368"/>
      <c r="Q300" s="368"/>
      <c r="R300" s="368"/>
      <c r="S300" s="367">
        <v>60</v>
      </c>
      <c r="T300" s="347">
        <v>40</v>
      </c>
      <c r="U300" s="347"/>
      <c r="V300" s="347">
        <v>2</v>
      </c>
      <c r="W300" s="347"/>
      <c r="X300" s="347">
        <v>4</v>
      </c>
      <c r="Y300" s="347"/>
      <c r="Z300" s="347"/>
      <c r="AA300" s="347">
        <v>7</v>
      </c>
      <c r="AB300" s="347">
        <v>8</v>
      </c>
      <c r="AC300" s="347"/>
      <c r="AD300" s="347"/>
      <c r="AE300" s="368"/>
      <c r="AF300" s="368"/>
      <c r="AG300" s="66" t="str">
        <f t="shared" si="82"/>
        <v>x</v>
      </c>
      <c r="AH300" s="223"/>
      <c r="AI300" s="223"/>
      <c r="AJ300" s="347">
        <v>3</v>
      </c>
      <c r="AK300" s="223"/>
      <c r="AL300" s="357">
        <f t="shared" ca="1" si="85"/>
        <v>34.627397260273973</v>
      </c>
      <c r="AM300" s="75">
        <f t="shared" ref="AM300:AM304" si="87">IF(AND(E300=1,AG300=""),1,IF(AND(E300=1,O300=1,AG300="x"),O301,IF(AND(E300=1,O300&lt;&gt;1),O300,IF(OR(E300&gt;1,E300=0),""))))</f>
        <v>6</v>
      </c>
      <c r="AN300" s="9" t="e">
        <f>IF(AM300="","",(VLOOKUP(AM300,#REF!,2,0)))</f>
        <v>#REF!</v>
      </c>
    </row>
    <row r="301" spans="1:45" s="15" customFormat="1" ht="18" customHeight="1">
      <c r="A301" s="11" t="str">
        <f>IF(E301=1,SUMIF(E$8:E301,1),"")</f>
        <v/>
      </c>
      <c r="B301" s="11">
        <f>IF(E301=1,1,IF(E301&gt;1,B300+1,""))</f>
        <v>2</v>
      </c>
      <c r="C301" s="345" t="str">
        <f t="shared" ref="C301:C305" si="88">IF(E301="","",IF(E301=1,D301,C300))</f>
        <v>Bùi Văn Nam</v>
      </c>
      <c r="D301" s="369" t="s">
        <v>101</v>
      </c>
      <c r="E301" s="368">
        <v>2</v>
      </c>
      <c r="F301" s="370">
        <v>34739</v>
      </c>
      <c r="G301" s="368">
        <v>2</v>
      </c>
      <c r="H301" s="226" t="s">
        <v>560</v>
      </c>
      <c r="I301" s="226"/>
      <c r="J301" s="226"/>
      <c r="K301" s="226"/>
      <c r="L301" s="226"/>
      <c r="M301" s="226"/>
      <c r="N301" s="371" t="s">
        <v>260</v>
      </c>
      <c r="O301" s="368">
        <v>6</v>
      </c>
      <c r="P301" s="368"/>
      <c r="Q301" s="368"/>
      <c r="R301" s="368"/>
      <c r="S301" s="367"/>
      <c r="T301" s="347"/>
      <c r="U301" s="347"/>
      <c r="V301" s="347"/>
      <c r="W301" s="347"/>
      <c r="X301" s="347"/>
      <c r="Y301" s="347"/>
      <c r="Z301" s="347"/>
      <c r="AA301" s="347"/>
      <c r="AB301" s="347"/>
      <c r="AC301" s="347"/>
      <c r="AD301" s="347"/>
      <c r="AE301" s="368"/>
      <c r="AF301" s="368"/>
      <c r="AG301" s="66" t="str">
        <f t="shared" si="82"/>
        <v>x</v>
      </c>
      <c r="AH301" s="223"/>
      <c r="AI301" s="223"/>
      <c r="AJ301" s="347"/>
      <c r="AK301" s="223"/>
      <c r="AL301" s="357">
        <f t="shared" ca="1" si="85"/>
        <v>30.865753424657534</v>
      </c>
      <c r="AM301" s="75" t="str">
        <f t="shared" si="87"/>
        <v/>
      </c>
      <c r="AN301" s="9" t="str">
        <f>IF(AM301="","",(VLOOKUP(AM301,#REF!,2,0)))</f>
        <v/>
      </c>
    </row>
    <row r="302" spans="1:45" s="15" customFormat="1" ht="18" customHeight="1">
      <c r="A302" s="11" t="str">
        <f>IF(E302=1,SUMIF(E$8:E302,1),"")</f>
        <v/>
      </c>
      <c r="B302" s="11">
        <f>IF(E302=1,1,IF(E302&gt;1,B301+1,""))</f>
        <v>3</v>
      </c>
      <c r="C302" s="345" t="str">
        <f t="shared" si="88"/>
        <v>Bùi Văn Nam</v>
      </c>
      <c r="D302" s="369" t="s">
        <v>286</v>
      </c>
      <c r="E302" s="368">
        <v>3</v>
      </c>
      <c r="F302" s="372" t="s">
        <v>287</v>
      </c>
      <c r="G302" s="368">
        <v>2</v>
      </c>
      <c r="H302" s="373" t="s">
        <v>709</v>
      </c>
      <c r="I302" s="373"/>
      <c r="J302" s="373"/>
      <c r="K302" s="373"/>
      <c r="L302" s="373"/>
      <c r="M302" s="373"/>
      <c r="N302" s="371" t="s">
        <v>260</v>
      </c>
      <c r="O302" s="368">
        <v>6</v>
      </c>
      <c r="P302" s="368"/>
      <c r="Q302" s="368"/>
      <c r="R302" s="368"/>
      <c r="S302" s="367"/>
      <c r="T302" s="347"/>
      <c r="U302" s="347"/>
      <c r="V302" s="347"/>
      <c r="W302" s="347"/>
      <c r="X302" s="347">
        <v>4</v>
      </c>
      <c r="Y302" s="347"/>
      <c r="Z302" s="347"/>
      <c r="AA302" s="347"/>
      <c r="AB302" s="347"/>
      <c r="AC302" s="347"/>
      <c r="AD302" s="347"/>
      <c r="AE302" s="368"/>
      <c r="AF302" s="368"/>
      <c r="AG302" s="66" t="str">
        <f t="shared" si="82"/>
        <v>x</v>
      </c>
      <c r="AH302" s="223"/>
      <c r="AI302" s="223"/>
      <c r="AJ302" s="347"/>
      <c r="AK302" s="223"/>
      <c r="AL302" s="357">
        <f t="shared" ca="1" si="85"/>
        <v>11.315068493150685</v>
      </c>
      <c r="AM302" s="75" t="str">
        <f t="shared" si="87"/>
        <v/>
      </c>
      <c r="AN302" s="9" t="str">
        <f>IF(AM302="","",(VLOOKUP(AM302,#REF!,2,0)))</f>
        <v/>
      </c>
    </row>
    <row r="303" spans="1:45" s="15" customFormat="1" ht="18" customHeight="1">
      <c r="A303" s="11" t="str">
        <f>IF(E303=1,SUMIF(E$8:E303,1),"")</f>
        <v/>
      </c>
      <c r="B303" s="11">
        <f>IF(E303=1,1,IF(E303&gt;1,B302+1,""))</f>
        <v>4</v>
      </c>
      <c r="C303" s="345" t="str">
        <f t="shared" si="88"/>
        <v>Bùi Văn Nam</v>
      </c>
      <c r="D303" s="369" t="s">
        <v>288</v>
      </c>
      <c r="E303" s="368">
        <v>3</v>
      </c>
      <c r="F303" s="372" t="s">
        <v>289</v>
      </c>
      <c r="G303" s="368">
        <v>1</v>
      </c>
      <c r="H303" s="373" t="s">
        <v>710</v>
      </c>
      <c r="I303" s="373"/>
      <c r="J303" s="373"/>
      <c r="K303" s="373"/>
      <c r="L303" s="373"/>
      <c r="M303" s="373"/>
      <c r="N303" s="371" t="s">
        <v>260</v>
      </c>
      <c r="O303" s="368">
        <v>6</v>
      </c>
      <c r="P303" s="368"/>
      <c r="Q303" s="368"/>
      <c r="R303" s="368"/>
      <c r="S303" s="367"/>
      <c r="T303" s="347"/>
      <c r="U303" s="347"/>
      <c r="V303" s="347"/>
      <c r="W303" s="347"/>
      <c r="X303" s="347"/>
      <c r="Y303" s="347"/>
      <c r="Z303" s="347"/>
      <c r="AA303" s="347"/>
      <c r="AB303" s="347"/>
      <c r="AC303" s="347"/>
      <c r="AD303" s="347"/>
      <c r="AE303" s="368"/>
      <c r="AF303" s="368"/>
      <c r="AG303" s="66" t="str">
        <f t="shared" si="82"/>
        <v>x</v>
      </c>
      <c r="AH303" s="223"/>
      <c r="AI303" s="223"/>
      <c r="AJ303" s="347"/>
      <c r="AK303" s="223"/>
      <c r="AL303" s="357">
        <f t="shared" ca="1" si="85"/>
        <v>8.9041095890410951</v>
      </c>
      <c r="AM303" s="75" t="str">
        <f t="shared" si="87"/>
        <v/>
      </c>
      <c r="AN303" s="9" t="str">
        <f>IF(AM303="","",(VLOOKUP(AM303,#REF!,2,0)))</f>
        <v/>
      </c>
    </row>
    <row r="304" spans="1:45" s="15" customFormat="1" ht="18" customHeight="1">
      <c r="A304" s="11" t="str">
        <f>IF(E304=1,SUMIF(E$8:E304,1),"")</f>
        <v/>
      </c>
      <c r="B304" s="11">
        <f>IF(E304=1,1,IF(E304&gt;1,B303+1,""))</f>
        <v>5</v>
      </c>
      <c r="C304" s="345" t="str">
        <f t="shared" si="88"/>
        <v>Bùi Văn Nam</v>
      </c>
      <c r="D304" s="369" t="s">
        <v>687</v>
      </c>
      <c r="E304" s="368">
        <v>3</v>
      </c>
      <c r="F304" s="370" t="s">
        <v>290</v>
      </c>
      <c r="G304" s="368">
        <v>1</v>
      </c>
      <c r="H304" s="229" t="s">
        <v>711</v>
      </c>
      <c r="I304" s="229"/>
      <c r="J304" s="229"/>
      <c r="K304" s="229"/>
      <c r="L304" s="229"/>
      <c r="M304" s="229"/>
      <c r="N304" s="371" t="s">
        <v>260</v>
      </c>
      <c r="O304" s="368">
        <v>6</v>
      </c>
      <c r="P304" s="368"/>
      <c r="Q304" s="368"/>
      <c r="R304" s="368"/>
      <c r="S304" s="367"/>
      <c r="T304" s="347"/>
      <c r="U304" s="347"/>
      <c r="V304" s="347"/>
      <c r="W304" s="347" t="s">
        <v>106</v>
      </c>
      <c r="X304" s="347"/>
      <c r="Y304" s="347"/>
      <c r="Z304" s="347"/>
      <c r="AA304" s="347"/>
      <c r="AB304" s="347"/>
      <c r="AC304" s="347"/>
      <c r="AD304" s="347"/>
      <c r="AE304" s="368"/>
      <c r="AF304" s="368"/>
      <c r="AG304" s="66" t="str">
        <f t="shared" si="82"/>
        <v>x</v>
      </c>
      <c r="AH304" s="223"/>
      <c r="AI304" s="223"/>
      <c r="AJ304" s="347"/>
      <c r="AK304" s="223"/>
      <c r="AL304" s="357">
        <f t="shared" ca="1" si="85"/>
        <v>6.2876712328767121</v>
      </c>
      <c r="AM304" s="75" t="str">
        <f t="shared" si="87"/>
        <v/>
      </c>
      <c r="AN304" s="9" t="str">
        <f>IF(AM304="","",(VLOOKUP(AM304,#REF!,2,0)))</f>
        <v/>
      </c>
    </row>
    <row r="305" spans="1:42" s="15" customFormat="1" ht="18" customHeight="1">
      <c r="A305" s="11" t="str">
        <f>IF(E305=1,SUMIF(E$8:E305,1),"")</f>
        <v/>
      </c>
      <c r="B305" s="11">
        <v>6</v>
      </c>
      <c r="C305" s="345" t="str">
        <f t="shared" si="88"/>
        <v>Bùi Văn Nam</v>
      </c>
      <c r="D305" s="369" t="s">
        <v>679</v>
      </c>
      <c r="E305" s="368">
        <v>3</v>
      </c>
      <c r="F305" s="370">
        <v>44904</v>
      </c>
      <c r="G305" s="368">
        <v>1</v>
      </c>
      <c r="H305" s="360" t="s">
        <v>680</v>
      </c>
      <c r="I305" s="360"/>
      <c r="J305" s="360"/>
      <c r="K305" s="360"/>
      <c r="L305" s="360"/>
      <c r="M305" s="360"/>
      <c r="N305" s="371" t="s">
        <v>260</v>
      </c>
      <c r="O305" s="368">
        <v>6</v>
      </c>
      <c r="P305" s="368"/>
      <c r="Q305" s="368"/>
      <c r="R305" s="368"/>
      <c r="S305" s="367"/>
      <c r="T305" s="347"/>
      <c r="U305" s="347"/>
      <c r="V305" s="347"/>
      <c r="W305" s="347"/>
      <c r="X305" s="347"/>
      <c r="Y305" s="347"/>
      <c r="Z305" s="347"/>
      <c r="AA305" s="347"/>
      <c r="AB305" s="347"/>
      <c r="AC305" s="347"/>
      <c r="AD305" s="347"/>
      <c r="AE305" s="368"/>
      <c r="AF305" s="368"/>
      <c r="AG305" s="66" t="str">
        <f t="shared" si="82"/>
        <v>x</v>
      </c>
      <c r="AH305" s="223"/>
      <c r="AI305" s="223"/>
      <c r="AJ305" s="347"/>
      <c r="AK305" s="223"/>
      <c r="AL305" s="357">
        <f t="shared" ca="1" si="85"/>
        <v>3.0164383561643837</v>
      </c>
      <c r="AM305" s="75" t="str">
        <f>IF(AND(E305=1,AG305=""),1,IF(AND(E305=1,O305=1,AG305="x"),#REF!,IF(AND(E305=1,O305&lt;&gt;1),O305,IF(OR(E305&gt;1,E305=0),""))))</f>
        <v/>
      </c>
      <c r="AN305" s="9" t="str">
        <f>IF(AM305="","",(VLOOKUP(AM305,#REF!,2,0)))</f>
        <v/>
      </c>
    </row>
    <row r="306" spans="1:42" s="15" customFormat="1" ht="18" customHeight="1">
      <c r="A306" s="11">
        <f>IF(E306=1,SUMIF(E$8:E306,1),"")</f>
        <v>110</v>
      </c>
      <c r="B306" s="11">
        <f>IF(E306=1,1,IF(E306&gt;1,#REF!+1,""))</f>
        <v>1</v>
      </c>
      <c r="C306" s="345" t="str">
        <f>IF(E306="","",IF(E306=1,D306,#REF!))</f>
        <v>Bùi Thị Mai</v>
      </c>
      <c r="D306" s="369" t="s">
        <v>107</v>
      </c>
      <c r="E306" s="368">
        <v>1</v>
      </c>
      <c r="F306" s="370">
        <v>23806</v>
      </c>
      <c r="G306" s="368">
        <v>2</v>
      </c>
      <c r="H306" s="226" t="s">
        <v>561</v>
      </c>
      <c r="I306" s="226"/>
      <c r="J306" s="226"/>
      <c r="K306" s="226"/>
      <c r="L306" s="226"/>
      <c r="M306" s="226"/>
      <c r="N306" s="371" t="s">
        <v>260</v>
      </c>
      <c r="O306" s="368">
        <v>6</v>
      </c>
      <c r="P306" s="368"/>
      <c r="Q306" s="368"/>
      <c r="R306" s="368"/>
      <c r="S306" s="367">
        <v>105</v>
      </c>
      <c r="T306" s="347">
        <v>30</v>
      </c>
      <c r="U306" s="347"/>
      <c r="V306" s="347"/>
      <c r="W306" s="347"/>
      <c r="X306" s="347">
        <v>4</v>
      </c>
      <c r="Y306" s="347"/>
      <c r="Z306" s="347"/>
      <c r="AA306" s="347">
        <v>7</v>
      </c>
      <c r="AB306" s="347"/>
      <c r="AC306" s="347"/>
      <c r="AD306" s="347"/>
      <c r="AE306" s="368">
        <v>11</v>
      </c>
      <c r="AF306" s="368"/>
      <c r="AG306" s="66" t="str">
        <f t="shared" si="82"/>
        <v>x</v>
      </c>
      <c r="AH306" s="223"/>
      <c r="AI306" s="223"/>
      <c r="AJ306" s="347">
        <v>5</v>
      </c>
      <c r="AK306" s="223"/>
      <c r="AL306" s="357">
        <f t="shared" ca="1" si="85"/>
        <v>60.819178082191783</v>
      </c>
      <c r="AM306" s="75">
        <f>IF(AND(E306=1,AG306=""),1,IF(AND(E306=1,O306=1,AG306="x"),#REF!,IF(AND(E306=1,O306&lt;&gt;1),O306,IF(OR(E306&gt;1,E306=0),""))))</f>
        <v>6</v>
      </c>
      <c r="AN306" s="9" t="e">
        <f>IF(AM306="","",(VLOOKUP(AM306,#REF!,2,0)))</f>
        <v>#REF!</v>
      </c>
    </row>
    <row r="307" spans="1:42" s="15" customFormat="1" ht="18.600000000000001" customHeight="1">
      <c r="A307" s="11">
        <f>IF(E307=1,SUMIF(E$8:E307,1),"")</f>
        <v>111</v>
      </c>
      <c r="B307" s="11">
        <f>IF(E307=1,1,IF(E307&gt;1,#REF!+1,""))</f>
        <v>1</v>
      </c>
      <c r="C307" s="345" t="str">
        <f>IF(E307="","",IF(E307=1,D307,#REF!))</f>
        <v>Nguyễn Văn Tươi</v>
      </c>
      <c r="D307" s="369" t="s">
        <v>291</v>
      </c>
      <c r="E307" s="368">
        <v>1</v>
      </c>
      <c r="F307" s="370" t="s">
        <v>292</v>
      </c>
      <c r="G307" s="368">
        <v>1</v>
      </c>
      <c r="H307" s="226" t="s">
        <v>562</v>
      </c>
      <c r="I307" s="226"/>
      <c r="J307" s="226"/>
      <c r="K307" s="226"/>
      <c r="L307" s="226"/>
      <c r="M307" s="226"/>
      <c r="N307" s="371" t="s">
        <v>260</v>
      </c>
      <c r="O307" s="368">
        <v>6</v>
      </c>
      <c r="P307" s="368"/>
      <c r="Q307" s="368"/>
      <c r="R307" s="368"/>
      <c r="S307" s="367">
        <v>105</v>
      </c>
      <c r="T307" s="347">
        <v>30</v>
      </c>
      <c r="U307" s="347"/>
      <c r="V307" s="347">
        <v>2</v>
      </c>
      <c r="W307" s="347"/>
      <c r="X307" s="347">
        <v>4</v>
      </c>
      <c r="Y307" s="347">
        <v>5</v>
      </c>
      <c r="Z307" s="347"/>
      <c r="AA307" s="347"/>
      <c r="AB307" s="347"/>
      <c r="AC307" s="347"/>
      <c r="AD307" s="347"/>
      <c r="AE307" s="368">
        <v>11</v>
      </c>
      <c r="AF307" s="368"/>
      <c r="AG307" s="66" t="str">
        <f t="shared" si="82"/>
        <v>x</v>
      </c>
      <c r="AH307" s="223"/>
      <c r="AI307" s="223"/>
      <c r="AJ307" s="347">
        <v>5</v>
      </c>
      <c r="AK307" s="223"/>
      <c r="AL307" s="357">
        <f t="shared" ca="1" si="85"/>
        <v>63.983561643835614</v>
      </c>
      <c r="AM307" s="75">
        <f>IF(AND(E307=1,AG307=""),1,IF(AND(E307=1,O307=1,AG307="x"),O308,IF(AND(E307=1,O307&lt;&gt;1),O307,IF(OR(E307&gt;1,E307=0),""))))</f>
        <v>6</v>
      </c>
      <c r="AN307" s="9" t="e">
        <f>IF(AM307="","",(VLOOKUP(AM307,#REF!,2,0)))</f>
        <v>#REF!</v>
      </c>
      <c r="AP307" s="15" t="s">
        <v>846</v>
      </c>
    </row>
    <row r="308" spans="1:42" s="15" customFormat="1" ht="18" customHeight="1">
      <c r="A308" s="11" t="str">
        <f>IF(E308=1,SUMIF(E$8:E308,1),"")</f>
        <v/>
      </c>
      <c r="B308" s="11">
        <f>IF(E308=1,1,IF(E308&gt;1,B307+1,""))</f>
        <v>2</v>
      </c>
      <c r="C308" s="345" t="str">
        <f>IF(E308="","",IF(E308=1,D308,C307))</f>
        <v>Nguyễn Văn Tươi</v>
      </c>
      <c r="D308" s="224" t="s">
        <v>293</v>
      </c>
      <c r="E308" s="371">
        <v>2</v>
      </c>
      <c r="F308" s="225" t="s">
        <v>294</v>
      </c>
      <c r="G308" s="371">
        <v>2</v>
      </c>
      <c r="H308" s="226" t="s">
        <v>712</v>
      </c>
      <c r="I308" s="226"/>
      <c r="J308" s="226"/>
      <c r="K308" s="226"/>
      <c r="L308" s="226"/>
      <c r="M308" s="226"/>
      <c r="N308" s="371" t="s">
        <v>260</v>
      </c>
      <c r="O308" s="371">
        <v>6</v>
      </c>
      <c r="P308" s="371"/>
      <c r="Q308" s="371"/>
      <c r="R308" s="371"/>
      <c r="S308" s="367"/>
      <c r="T308" s="347"/>
      <c r="U308" s="347"/>
      <c r="V308" s="347"/>
      <c r="W308" s="347"/>
      <c r="X308" s="347"/>
      <c r="Y308" s="347"/>
      <c r="Z308" s="347"/>
      <c r="AA308" s="347"/>
      <c r="AB308" s="347"/>
      <c r="AC308" s="347"/>
      <c r="AD308" s="347"/>
      <c r="AE308" s="368"/>
      <c r="AF308" s="368"/>
      <c r="AG308" s="66" t="str">
        <f t="shared" si="82"/>
        <v>x</v>
      </c>
      <c r="AH308" s="223"/>
      <c r="AI308" s="223"/>
      <c r="AJ308" s="347"/>
      <c r="AK308" s="223"/>
      <c r="AL308" s="357">
        <f t="shared" ca="1" si="85"/>
        <v>59.827397260273976</v>
      </c>
      <c r="AM308" s="75" t="str">
        <f>IF(AND(E308=1,AG308=""),1,IF(AND(E308=1,O308=1,AG308="x"),#REF!,IF(AND(E308=1,O308&lt;&gt;1),O308,IF(OR(E308&gt;1,E308=0),""))))</f>
        <v/>
      </c>
      <c r="AN308" s="9" t="str">
        <f>IF(AM308="","",(VLOOKUP(AM308,#REF!,2,0)))</f>
        <v/>
      </c>
    </row>
    <row r="309" spans="1:42" s="15" customFormat="1" ht="18" customHeight="1">
      <c r="A309" s="11">
        <f>IF(E309=1,SUMIF(E$8:E309,1),"")</f>
        <v>112</v>
      </c>
      <c r="B309" s="11">
        <f>IF(E309=1,1,IF(E309&gt;1,#REF!+1,""))</f>
        <v>1</v>
      </c>
      <c r="C309" s="345" t="str">
        <f>IF(E309="","",IF(E309=1,D309,#REF!))</f>
        <v>Phạm Thị Lệ</v>
      </c>
      <c r="D309" s="224" t="s">
        <v>100</v>
      </c>
      <c r="E309" s="223">
        <v>1</v>
      </c>
      <c r="F309" s="374" t="s">
        <v>322</v>
      </c>
      <c r="G309" s="223">
        <v>2</v>
      </c>
      <c r="H309" s="346" t="s">
        <v>505</v>
      </c>
      <c r="I309" s="346"/>
      <c r="J309" s="346"/>
      <c r="K309" s="346"/>
      <c r="L309" s="346"/>
      <c r="M309" s="346"/>
      <c r="N309" s="371" t="s">
        <v>321</v>
      </c>
      <c r="O309" s="371">
        <v>6</v>
      </c>
      <c r="P309" s="371"/>
      <c r="Q309" s="371"/>
      <c r="R309" s="371"/>
      <c r="S309" s="367">
        <v>130</v>
      </c>
      <c r="T309" s="347">
        <v>40</v>
      </c>
      <c r="U309" s="347"/>
      <c r="V309" s="347">
        <v>2</v>
      </c>
      <c r="W309" s="347"/>
      <c r="X309" s="347">
        <v>4</v>
      </c>
      <c r="Y309" s="347"/>
      <c r="Z309" s="347">
        <v>6</v>
      </c>
      <c r="AA309" s="347">
        <v>7</v>
      </c>
      <c r="AB309" s="347"/>
      <c r="AC309" s="347"/>
      <c r="AD309" s="347"/>
      <c r="AE309" s="368"/>
      <c r="AF309" s="368"/>
      <c r="AG309" s="66" t="str">
        <f t="shared" si="82"/>
        <v>x</v>
      </c>
      <c r="AH309" s="223"/>
      <c r="AI309" s="223"/>
      <c r="AJ309" s="367">
        <v>5</v>
      </c>
      <c r="AK309" s="223"/>
      <c r="AL309" s="357">
        <f t="shared" ca="1" si="85"/>
        <v>74.627397260273966</v>
      </c>
      <c r="AM309" s="75">
        <f>IF(AND(E309=1,AG309=""),1,IF(AND(E309=1,O309=1,AG309="x"),O310,IF(AND(E309=1,O309&lt;&gt;1),O309,IF(OR(E309&gt;1,E309=0),""))))</f>
        <v>6</v>
      </c>
      <c r="AN309" s="9" t="e">
        <f>IF(AM309="","",(VLOOKUP(AM309,#REF!,2,0)))</f>
        <v>#REF!</v>
      </c>
    </row>
    <row r="310" spans="1:42" s="15" customFormat="1" ht="18" customHeight="1">
      <c r="A310" s="11" t="str">
        <f>IF(E310=1,SUMIF(E$8:E310,1),"")</f>
        <v/>
      </c>
      <c r="B310" s="11">
        <f>IF(E310=1,1,IF(E310&gt;1,B309+1,""))</f>
        <v>2</v>
      </c>
      <c r="C310" s="345" t="str">
        <f>IF(E310="","",IF(E310=1,D310,C309))</f>
        <v>Phạm Thị Lệ</v>
      </c>
      <c r="D310" s="345" t="s">
        <v>98</v>
      </c>
      <c r="E310" s="220">
        <v>2</v>
      </c>
      <c r="F310" s="238" t="s">
        <v>323</v>
      </c>
      <c r="G310" s="220">
        <v>1</v>
      </c>
      <c r="H310" s="229" t="s">
        <v>719</v>
      </c>
      <c r="I310" s="229"/>
      <c r="J310" s="229"/>
      <c r="K310" s="229"/>
      <c r="L310" s="229"/>
      <c r="M310" s="229"/>
      <c r="N310" s="371" t="s">
        <v>321</v>
      </c>
      <c r="O310" s="220">
        <v>6</v>
      </c>
      <c r="P310" s="220"/>
      <c r="Q310" s="220"/>
      <c r="R310" s="220"/>
      <c r="S310" s="347"/>
      <c r="T310" s="347"/>
      <c r="U310" s="347"/>
      <c r="V310" s="347"/>
      <c r="W310" s="347"/>
      <c r="X310" s="347"/>
      <c r="Y310" s="347"/>
      <c r="Z310" s="347"/>
      <c r="AA310" s="347"/>
      <c r="AB310" s="347"/>
      <c r="AC310" s="347"/>
      <c r="AD310" s="347"/>
      <c r="AE310" s="223"/>
      <c r="AF310" s="223"/>
      <c r="AG310" s="66" t="str">
        <f t="shared" si="82"/>
        <v>x</v>
      </c>
      <c r="AH310" s="223"/>
      <c r="AI310" s="223"/>
      <c r="AJ310" s="367"/>
      <c r="AK310" s="223"/>
      <c r="AL310" s="357">
        <f t="shared" ca="1" si="85"/>
        <v>50.583561643835615</v>
      </c>
      <c r="AM310" s="75" t="str">
        <f>IF(AND(E310=1,AG310=""),1,IF(AND(E310=1,O310=1,AG310="x"),O311,IF(AND(E310=1,O310&lt;&gt;1),O310,IF(OR(E310&gt;1,E310=0),""))))</f>
        <v/>
      </c>
      <c r="AN310" s="9" t="str">
        <f>IF(AM310="","",(VLOOKUP(AM310,#REF!,2,0)))</f>
        <v/>
      </c>
    </row>
    <row r="311" spans="1:42" s="15" customFormat="1" ht="18" customHeight="1">
      <c r="A311" s="11" t="str">
        <f>IF(E311=1,SUMIF(E$8:E311,1),"")</f>
        <v/>
      </c>
      <c r="B311" s="11">
        <f>IF(E311=1,1,IF(E311&gt;1,B310+1,""))</f>
        <v>3</v>
      </c>
      <c r="C311" s="345" t="str">
        <f>IF(E311="","",IF(E311=1,D311,C310))</f>
        <v>Phạm Thị Lệ</v>
      </c>
      <c r="D311" s="375" t="s">
        <v>107</v>
      </c>
      <c r="E311" s="371">
        <v>3</v>
      </c>
      <c r="F311" s="376">
        <v>39459</v>
      </c>
      <c r="G311" s="371">
        <v>2</v>
      </c>
      <c r="H311" s="226" t="s">
        <v>565</v>
      </c>
      <c r="I311" s="226"/>
      <c r="J311" s="226"/>
      <c r="K311" s="226"/>
      <c r="L311" s="226"/>
      <c r="M311" s="226"/>
      <c r="N311" s="220" t="s">
        <v>321</v>
      </c>
      <c r="O311" s="371">
        <v>6</v>
      </c>
      <c r="P311" s="371"/>
      <c r="Q311" s="371"/>
      <c r="R311" s="371"/>
      <c r="S311" s="347"/>
      <c r="T311" s="347"/>
      <c r="U311" s="347"/>
      <c r="V311" s="347"/>
      <c r="W311" s="347"/>
      <c r="X311" s="347"/>
      <c r="Y311" s="347"/>
      <c r="Z311" s="347"/>
      <c r="AA311" s="347"/>
      <c r="AB311" s="347"/>
      <c r="AC311" s="347"/>
      <c r="AD311" s="347"/>
      <c r="AE311" s="223"/>
      <c r="AF311" s="223"/>
      <c r="AG311" s="66" t="str">
        <f t="shared" si="82"/>
        <v>x</v>
      </c>
      <c r="AH311" s="223"/>
      <c r="AI311" s="223"/>
      <c r="AJ311" s="367"/>
      <c r="AK311" s="223"/>
      <c r="AL311" s="357">
        <f t="shared" ca="1" si="85"/>
        <v>17.934246575342467</v>
      </c>
      <c r="AM311" s="75" t="str">
        <f>IF(AND(E311=1,AG311=""),1,IF(AND(E311=1,O311=1,AG311="x"),#REF!,IF(AND(E311=1,O311&lt;&gt;1),O311,IF(OR(E311&gt;1,E311=0),""))))</f>
        <v/>
      </c>
      <c r="AN311" s="9" t="str">
        <f>IF(AM311="","",(VLOOKUP(AM311,#REF!,2,0)))</f>
        <v/>
      </c>
    </row>
    <row r="312" spans="1:42" s="15" customFormat="1" ht="18" customHeight="1">
      <c r="A312" s="11">
        <f>IF(E312=1,SUMIF(E$8:E312,1),"")</f>
        <v>113</v>
      </c>
      <c r="B312" s="11">
        <f>IF(E312=1,1,IF(E312&gt;1,#REF!+1,""))</f>
        <v>1</v>
      </c>
      <c r="C312" s="345" t="str">
        <f>IF(E312="","",IF(E312=1,D312,#REF!))</f>
        <v>Nguyễn Thị Lợi</v>
      </c>
      <c r="D312" s="375" t="s">
        <v>324</v>
      </c>
      <c r="E312" s="371">
        <v>1</v>
      </c>
      <c r="F312" s="376" t="s">
        <v>690</v>
      </c>
      <c r="G312" s="371">
        <v>2</v>
      </c>
      <c r="H312" s="377" t="s">
        <v>566</v>
      </c>
      <c r="I312" s="377"/>
      <c r="J312" s="377"/>
      <c r="K312" s="377"/>
      <c r="L312" s="377"/>
      <c r="M312" s="377"/>
      <c r="N312" s="220" t="s">
        <v>321</v>
      </c>
      <c r="O312" s="371">
        <v>1</v>
      </c>
      <c r="P312" s="371"/>
      <c r="Q312" s="371"/>
      <c r="R312" s="371"/>
      <c r="S312" s="347">
        <v>105</v>
      </c>
      <c r="T312" s="347">
        <v>30</v>
      </c>
      <c r="U312" s="347">
        <v>1</v>
      </c>
      <c r="V312" s="347"/>
      <c r="W312" s="347"/>
      <c r="X312" s="347">
        <v>4</v>
      </c>
      <c r="Y312" s="347">
        <v>5</v>
      </c>
      <c r="Z312" s="347"/>
      <c r="AA312" s="347"/>
      <c r="AB312" s="347"/>
      <c r="AC312" s="347"/>
      <c r="AD312" s="347"/>
      <c r="AE312" s="223">
        <v>11</v>
      </c>
      <c r="AF312" s="223"/>
      <c r="AG312" s="66" t="str">
        <f t="shared" si="82"/>
        <v/>
      </c>
      <c r="AH312" s="223"/>
      <c r="AI312" s="223"/>
      <c r="AJ312" s="347">
        <v>5</v>
      </c>
      <c r="AK312" s="223"/>
      <c r="AL312" s="357">
        <f t="shared" ca="1" si="85"/>
        <v>69.868493150684927</v>
      </c>
      <c r="AM312" s="75">
        <f>IF(AND(E312=1,AG312=""),1,IF(AND(E312=1,O312=1,AG312="x"),O313,IF(AND(E312=1,O312&lt;&gt;1),O312,IF(OR(E312&gt;1,E312=0),""))))</f>
        <v>1</v>
      </c>
      <c r="AN312" s="9" t="e">
        <f>IF(AM312="","",(VLOOKUP(AM312,#REF!,2,0)))</f>
        <v>#REF!</v>
      </c>
    </row>
    <row r="313" spans="1:42" s="15" customFormat="1" ht="18" customHeight="1">
      <c r="A313" s="11" t="str">
        <f>IF(E313=1,SUMIF(E$8:E313,1),"")</f>
        <v/>
      </c>
      <c r="B313" s="11">
        <f>IF(E313=1,1,IF(E313&gt;1,B312+1,""))</f>
        <v>2</v>
      </c>
      <c r="C313" s="345" t="str">
        <f>IF(E313="","",IF(E313=1,D313,C312))</f>
        <v>Nguyễn Thị Lợi</v>
      </c>
      <c r="D313" s="345" t="s">
        <v>325</v>
      </c>
      <c r="E313" s="220">
        <v>3</v>
      </c>
      <c r="F313" s="238" t="s">
        <v>326</v>
      </c>
      <c r="G313" s="220">
        <v>1</v>
      </c>
      <c r="H313" s="229" t="s">
        <v>567</v>
      </c>
      <c r="I313" s="229"/>
      <c r="J313" s="229"/>
      <c r="K313" s="229"/>
      <c r="L313" s="229"/>
      <c r="M313" s="229"/>
      <c r="N313" s="371" t="s">
        <v>321</v>
      </c>
      <c r="O313" s="220">
        <v>1</v>
      </c>
      <c r="P313" s="220"/>
      <c r="Q313" s="220"/>
      <c r="R313" s="220"/>
      <c r="S313" s="347"/>
      <c r="T313" s="347"/>
      <c r="U313" s="347"/>
      <c r="V313" s="347"/>
      <c r="W313" s="347"/>
      <c r="X313" s="347"/>
      <c r="Y313" s="347"/>
      <c r="Z313" s="347"/>
      <c r="AA313" s="347"/>
      <c r="AB313" s="347"/>
      <c r="AC313" s="347"/>
      <c r="AD313" s="347"/>
      <c r="AE313" s="223"/>
      <c r="AF313" s="223"/>
      <c r="AG313" s="66"/>
      <c r="AH313" s="223"/>
      <c r="AI313" s="223"/>
      <c r="AJ313" s="347"/>
      <c r="AK313" s="223"/>
      <c r="AL313" s="357">
        <f t="shared" ca="1" si="85"/>
        <v>26.564383561643837</v>
      </c>
      <c r="AM313" s="75" t="str">
        <f>IF(AND(E313=1,AG313=""),1,IF(AND(E313=1,O313=1,AG313="x"),O322,IF(AND(E313=1,O313&lt;&gt;1),O313,IF(OR(E313&gt;1,E313=0),""))))</f>
        <v/>
      </c>
      <c r="AN313" s="9" t="str">
        <f>IF(AM313="","",(VLOOKUP(AM313,#REF!,2,0)))</f>
        <v/>
      </c>
    </row>
    <row r="314" spans="1:42" s="15" customFormat="1" ht="18" customHeight="1">
      <c r="A314" s="11">
        <f>IF(E314=1,SUMIF(E$8:E314,1),"")</f>
        <v>114</v>
      </c>
      <c r="B314" s="11">
        <f>IF(E314=1,1,IF(E314&gt;1,'[9]DS HCN'!B386+1,""))</f>
        <v>1</v>
      </c>
      <c r="C314" s="345" t="str">
        <f>IF(E314="","",IF(E314=1,D314,'[9]DS HCN'!C386))</f>
        <v>Phạm Văn Điệp</v>
      </c>
      <c r="D314" s="224" t="s">
        <v>93</v>
      </c>
      <c r="E314" s="220">
        <v>1</v>
      </c>
      <c r="F314" s="225" t="s">
        <v>470</v>
      </c>
      <c r="G314" s="220">
        <v>1</v>
      </c>
      <c r="H314" s="228" t="s">
        <v>524</v>
      </c>
      <c r="I314" s="228"/>
      <c r="J314" s="228"/>
      <c r="K314" s="228"/>
      <c r="L314" s="228"/>
      <c r="M314" s="228"/>
      <c r="N314" s="223" t="s">
        <v>321</v>
      </c>
      <c r="O314" s="223">
        <v>6</v>
      </c>
      <c r="P314" s="223"/>
      <c r="Q314" s="223"/>
      <c r="R314" s="223"/>
      <c r="S314" s="347">
        <v>135</v>
      </c>
      <c r="T314" s="347">
        <v>30</v>
      </c>
      <c r="U314" s="347">
        <v>1</v>
      </c>
      <c r="V314" s="347">
        <v>2</v>
      </c>
      <c r="W314" s="347"/>
      <c r="X314" s="347">
        <v>4</v>
      </c>
      <c r="Y314" s="347"/>
      <c r="Z314" s="347"/>
      <c r="AA314" s="347"/>
      <c r="AB314" s="347"/>
      <c r="AC314" s="347"/>
      <c r="AD314" s="347"/>
      <c r="AE314" s="223"/>
      <c r="AF314" s="223"/>
      <c r="AG314" s="66" t="str">
        <f>IF(OR(AND(E314&lt;&gt;0,O314&lt;&gt;1),AND(E314=1,O314&lt;&gt;1),AND(E315=2,O315&lt;&gt;1)),"x","")</f>
        <v>x</v>
      </c>
      <c r="AH314" s="223"/>
      <c r="AI314" s="223"/>
      <c r="AJ314" s="347">
        <v>7</v>
      </c>
      <c r="AK314" s="230" t="s">
        <v>847</v>
      </c>
      <c r="AL314" s="357">
        <f ca="1">IF(F314="","",(TODAY()-F314)/365)</f>
        <v>42.942465753424656</v>
      </c>
      <c r="AM314" s="75">
        <f>IF(AND(E314=1,AG314=""),1,IF(AND(E314=1,O314=1,AG314="x"),O315,IF(AND(E314=1,O314&lt;&gt;1),O314,IF(OR(E314&gt;1,E314=0),""))))</f>
        <v>6</v>
      </c>
      <c r="AN314" s="9" t="e">
        <f>IF(AM314="","",(VLOOKUP(AM314,'[9]DS HCN'!$AO$8:$AR$8,2,0)))</f>
        <v>#N/A</v>
      </c>
    </row>
    <row r="315" spans="1:42" s="15" customFormat="1" ht="18" customHeight="1">
      <c r="A315" s="11" t="str">
        <f>IF(E315=1,SUMIF(E$8:E315,1),"")</f>
        <v/>
      </c>
      <c r="B315" s="11">
        <f>IF(E315=1,1,IF(E315&gt;1,B314+1,""))</f>
        <v>2</v>
      </c>
      <c r="C315" s="345" t="str">
        <f>IF(E315="","",IF(E315=1,D315,C314))</f>
        <v>Phạm Văn Điệp</v>
      </c>
      <c r="D315" s="224" t="s">
        <v>84</v>
      </c>
      <c r="E315" s="220">
        <v>2</v>
      </c>
      <c r="F315" s="225">
        <v>32727</v>
      </c>
      <c r="G315" s="220">
        <v>2</v>
      </c>
      <c r="H315" s="229" t="s">
        <v>752</v>
      </c>
      <c r="I315" s="229"/>
      <c r="J315" s="229"/>
      <c r="K315" s="229"/>
      <c r="L315" s="229"/>
      <c r="M315" s="229"/>
      <c r="N315" s="223" t="s">
        <v>321</v>
      </c>
      <c r="O315" s="223">
        <v>6</v>
      </c>
      <c r="P315" s="223"/>
      <c r="Q315" s="223"/>
      <c r="R315" s="223"/>
      <c r="S315" s="347"/>
      <c r="T315" s="347"/>
      <c r="U315" s="347"/>
      <c r="V315" s="347"/>
      <c r="W315" s="347"/>
      <c r="X315" s="347"/>
      <c r="Y315" s="347"/>
      <c r="Z315" s="347"/>
      <c r="AA315" s="347"/>
      <c r="AB315" s="347"/>
      <c r="AC315" s="347"/>
      <c r="AD315" s="347"/>
      <c r="AE315" s="223"/>
      <c r="AF315" s="223"/>
      <c r="AG315" s="66" t="str">
        <f>IF(OR(AND(E315&lt;&gt;0,O315&lt;&gt;1),AND(E315=1,O315&lt;&gt;1),AND(E316=2,O316&lt;&gt;1)),"x","")</f>
        <v>x</v>
      </c>
      <c r="AH315" s="223"/>
      <c r="AI315" s="223"/>
      <c r="AJ315" s="347"/>
      <c r="AK315" s="230"/>
      <c r="AL315" s="357">
        <f ca="1">IF(F315="","",(TODAY()-F315)/365)</f>
        <v>36.37808219178082</v>
      </c>
      <c r="AM315" s="75" t="str">
        <f>IF(AND(E315=1,AG315=""),1,IF(AND(E315=1,O315=1,AG315="x"),O316,IF(AND(E315=1,O315&lt;&gt;1),O315,IF(OR(E315&gt;1,E315=0),""))))</f>
        <v/>
      </c>
      <c r="AN315" s="9" t="str">
        <f>IF(AM315="","",(VLOOKUP(AM315,'[9]DS HCN'!$AO$8:$AR$8,2,0)))</f>
        <v/>
      </c>
    </row>
    <row r="316" spans="1:42" s="15" customFormat="1" ht="18" customHeight="1">
      <c r="A316" s="11" t="str">
        <f>IF(E316=1,SUMIF(E$8:E316,1),"")</f>
        <v/>
      </c>
      <c r="B316" s="11">
        <f>IF(E316=1,1,IF(E316&gt;1,B315+1,""))</f>
        <v>3</v>
      </c>
      <c r="C316" s="345" t="str">
        <f>IF(E316="","",IF(E316=1,D316,C315))</f>
        <v>Phạm Văn Điệp</v>
      </c>
      <c r="D316" s="224" t="s">
        <v>471</v>
      </c>
      <c r="E316" s="220">
        <v>3</v>
      </c>
      <c r="F316" s="225" t="s">
        <v>472</v>
      </c>
      <c r="G316" s="220">
        <v>1</v>
      </c>
      <c r="H316" s="229" t="s">
        <v>656</v>
      </c>
      <c r="I316" s="229"/>
      <c r="J316" s="229"/>
      <c r="K316" s="229"/>
      <c r="L316" s="229"/>
      <c r="M316" s="229"/>
      <c r="N316" s="223" t="s">
        <v>321</v>
      </c>
      <c r="O316" s="223">
        <v>6</v>
      </c>
      <c r="P316" s="223"/>
      <c r="Q316" s="223"/>
      <c r="R316" s="223"/>
      <c r="S316" s="347"/>
      <c r="T316" s="347"/>
      <c r="U316" s="347"/>
      <c r="V316" s="347"/>
      <c r="W316" s="347"/>
      <c r="X316" s="347"/>
      <c r="Y316" s="347"/>
      <c r="Z316" s="347"/>
      <c r="AA316" s="347"/>
      <c r="AB316" s="347"/>
      <c r="AC316" s="347"/>
      <c r="AD316" s="347"/>
      <c r="AE316" s="223"/>
      <c r="AF316" s="223"/>
      <c r="AG316" s="66" t="str">
        <f>IF(OR(AND(E316&lt;&gt;0,O316&lt;&gt;1),AND(E316=1,O316&lt;&gt;1),AND(E317=2,O317&lt;&gt;1)),"x","")</f>
        <v>x</v>
      </c>
      <c r="AH316" s="223"/>
      <c r="AI316" s="223"/>
      <c r="AJ316" s="347"/>
      <c r="AK316" s="230"/>
      <c r="AL316" s="357">
        <f ca="1">IF(F316="","",(TODAY()-F316)/365)</f>
        <v>15.824657534246576</v>
      </c>
      <c r="AM316" s="75" t="str">
        <f>IF(AND(E316=1,AG316=""),1,IF(AND(E316=1,O316=1,AG316="x"),O317,IF(AND(E316=1,O316&lt;&gt;1),O316,IF(OR(E316&gt;1,E316=0),""))))</f>
        <v/>
      </c>
      <c r="AN316" s="9" t="str">
        <f>IF(AM316="","",(VLOOKUP(AM316,'[9]DS HCN'!$AO$8:$AR$8,2,0)))</f>
        <v/>
      </c>
    </row>
    <row r="317" spans="1:42" s="15" customFormat="1" ht="18" customHeight="1">
      <c r="A317" s="11" t="str">
        <f>IF(E317=1,SUMIF(E$8:E317,1),"")</f>
        <v/>
      </c>
      <c r="B317" s="11">
        <f>IF(E317=1,1,IF(E317&gt;1,B316+1,""))</f>
        <v>4</v>
      </c>
      <c r="C317" s="345" t="str">
        <f>IF(E317="","",IF(E317=1,D317,C316))</f>
        <v>Phạm Văn Điệp</v>
      </c>
      <c r="D317" s="224" t="s">
        <v>86</v>
      </c>
      <c r="E317" s="220">
        <v>3</v>
      </c>
      <c r="F317" s="225" t="s">
        <v>473</v>
      </c>
      <c r="G317" s="220">
        <v>1</v>
      </c>
      <c r="H317" s="230" t="s">
        <v>657</v>
      </c>
      <c r="I317" s="230"/>
      <c r="J317" s="230"/>
      <c r="K317" s="230"/>
      <c r="L317" s="230"/>
      <c r="M317" s="230"/>
      <c r="N317" s="223" t="s">
        <v>321</v>
      </c>
      <c r="O317" s="371">
        <v>6</v>
      </c>
      <c r="P317" s="371"/>
      <c r="Q317" s="371"/>
      <c r="R317" s="371"/>
      <c r="S317" s="347"/>
      <c r="T317" s="347"/>
      <c r="U317" s="347"/>
      <c r="V317" s="347"/>
      <c r="W317" s="347"/>
      <c r="X317" s="347"/>
      <c r="Y317" s="347"/>
      <c r="Z317" s="347"/>
      <c r="AA317" s="347"/>
      <c r="AB317" s="347"/>
      <c r="AC317" s="347"/>
      <c r="AD317" s="347"/>
      <c r="AE317" s="223"/>
      <c r="AF317" s="223"/>
      <c r="AG317" s="66" t="s">
        <v>106</v>
      </c>
      <c r="AH317" s="223"/>
      <c r="AI317" s="223"/>
      <c r="AJ317" s="347"/>
      <c r="AK317" s="230"/>
      <c r="AL317" s="357">
        <f ca="1">IF(F317="","",(TODAY()-F317)/365)</f>
        <v>5.2082191780821914</v>
      </c>
      <c r="AM317" s="75" t="str">
        <f>IF(AND(E317=1,AG317=""),1,IF(AND(E317=1,O317=1,AG317="x"),'[9]DS HCN'!#REF!,IF(AND(E317=1,O317&lt;&gt;1),O317,IF(OR(E317&gt;1,E317=0),""))))</f>
        <v/>
      </c>
      <c r="AN317" s="9" t="str">
        <f>IF(AM317="","",(VLOOKUP(AM317,'[9]DS HCN'!$AO$8:$AR$8,2,0)))</f>
        <v/>
      </c>
    </row>
    <row r="318" spans="1:42" s="15" customFormat="1" ht="18" customHeight="1">
      <c r="A318" s="11" t="str">
        <f>IF(E318=1,SUMIF(E$8:E318,1),"")</f>
        <v/>
      </c>
      <c r="B318" s="11">
        <v>4</v>
      </c>
      <c r="C318" s="345" t="s">
        <v>93</v>
      </c>
      <c r="D318" s="219" t="s">
        <v>848</v>
      </c>
      <c r="E318" s="220">
        <v>3</v>
      </c>
      <c r="F318" s="222" t="s">
        <v>849</v>
      </c>
      <c r="G318" s="221">
        <v>2</v>
      </c>
      <c r="H318" s="222" t="s">
        <v>850</v>
      </c>
      <c r="I318" s="348"/>
      <c r="J318" s="348"/>
      <c r="K318" s="229"/>
      <c r="L318" s="229"/>
      <c r="M318" s="229"/>
      <c r="N318" s="223" t="s">
        <v>321</v>
      </c>
      <c r="O318" s="371">
        <v>6</v>
      </c>
      <c r="P318" s="371"/>
      <c r="Q318" s="371"/>
      <c r="R318" s="371"/>
      <c r="S318" s="347"/>
      <c r="T318" s="347"/>
      <c r="U318" s="347"/>
      <c r="V318" s="347"/>
      <c r="W318" s="347"/>
      <c r="X318" s="347"/>
      <c r="Y318" s="347"/>
      <c r="Z318" s="347"/>
      <c r="AA318" s="347"/>
      <c r="AB318" s="347"/>
      <c r="AC318" s="347"/>
      <c r="AD318" s="347"/>
      <c r="AE318" s="223"/>
      <c r="AF318" s="223"/>
      <c r="AG318" s="66" t="str">
        <f>IF(OR(AND(E318&lt;&gt;0,O318&lt;&gt;1),AND(E318=1,O318&lt;&gt;1),AND('[9]DS HCN'!E387=2,'[9]DS HCN'!O387&lt;&gt;1)),"x","")</f>
        <v>x</v>
      </c>
      <c r="AH318" s="223"/>
      <c r="AI318" s="223"/>
      <c r="AJ318" s="347"/>
      <c r="AK318" s="230"/>
      <c r="AL318" s="357"/>
      <c r="AM318" s="75"/>
      <c r="AN318" s="9"/>
      <c r="AP318" s="15" t="s">
        <v>851</v>
      </c>
    </row>
    <row r="319" spans="1:42" s="387" customFormat="1" ht="18" customHeight="1">
      <c r="A319" s="378">
        <f>IF(E319=1,SUMIF(E$8:E319,1),"")</f>
        <v>115</v>
      </c>
      <c r="B319" s="378">
        <v>1</v>
      </c>
      <c r="C319" s="379" t="s">
        <v>852</v>
      </c>
      <c r="D319" s="380" t="s">
        <v>852</v>
      </c>
      <c r="E319" s="34">
        <v>1</v>
      </c>
      <c r="F319" s="381" t="s">
        <v>853</v>
      </c>
      <c r="G319" s="382">
        <v>1</v>
      </c>
      <c r="H319" s="34" t="s">
        <v>854</v>
      </c>
      <c r="I319" s="383"/>
      <c r="J319" s="383"/>
      <c r="K319" s="383"/>
      <c r="L319" s="383"/>
      <c r="M319" s="383"/>
      <c r="N319" s="34" t="s">
        <v>321</v>
      </c>
      <c r="O319" s="382">
        <v>6</v>
      </c>
      <c r="P319" s="382"/>
      <c r="Q319" s="382"/>
      <c r="R319" s="382"/>
      <c r="S319" s="384">
        <v>125</v>
      </c>
      <c r="T319" s="384">
        <v>30</v>
      </c>
      <c r="U319" s="384"/>
      <c r="V319" s="384"/>
      <c r="W319" s="384"/>
      <c r="X319" s="384"/>
      <c r="Y319" s="384"/>
      <c r="Z319" s="384"/>
      <c r="AA319" s="384">
        <v>7</v>
      </c>
      <c r="AB319" s="384">
        <v>8</v>
      </c>
      <c r="AC319" s="384"/>
      <c r="AD319" s="384"/>
      <c r="AE319" s="34"/>
      <c r="AF319" s="34"/>
      <c r="AG319" s="61" t="s">
        <v>106</v>
      </c>
      <c r="AH319" s="34"/>
      <c r="AI319" s="34"/>
      <c r="AJ319" s="384"/>
      <c r="AK319" s="34" t="s">
        <v>980</v>
      </c>
      <c r="AL319" s="385"/>
      <c r="AM319" s="125"/>
      <c r="AN319" s="386"/>
    </row>
    <row r="320" spans="1:42" s="15" customFormat="1" ht="18" customHeight="1">
      <c r="A320" s="11" t="str">
        <f>IF(E320=1,SUMIF(E$8:E320,1),"")</f>
        <v/>
      </c>
      <c r="B320" s="11">
        <v>2</v>
      </c>
      <c r="C320" s="345" t="s">
        <v>852</v>
      </c>
      <c r="D320" s="388" t="s">
        <v>855</v>
      </c>
      <c r="E320" s="223">
        <v>2</v>
      </c>
      <c r="F320" s="224" t="s">
        <v>856</v>
      </c>
      <c r="G320" s="371">
        <v>2</v>
      </c>
      <c r="H320" s="223" t="s">
        <v>857</v>
      </c>
      <c r="I320" s="377"/>
      <c r="J320" s="377"/>
      <c r="K320" s="377"/>
      <c r="L320" s="377"/>
      <c r="M320" s="377"/>
      <c r="N320" s="223" t="s">
        <v>321</v>
      </c>
      <c r="O320" s="371">
        <v>6</v>
      </c>
      <c r="P320" s="371"/>
      <c r="Q320" s="371"/>
      <c r="R320" s="371"/>
      <c r="S320" s="347"/>
      <c r="T320" s="347"/>
      <c r="U320" s="347"/>
      <c r="V320" s="347"/>
      <c r="W320" s="347"/>
      <c r="X320" s="347"/>
      <c r="Y320" s="347"/>
      <c r="Z320" s="347"/>
      <c r="AA320" s="347"/>
      <c r="AB320" s="347"/>
      <c r="AC320" s="347"/>
      <c r="AD320" s="347"/>
      <c r="AE320" s="223"/>
      <c r="AF320" s="223"/>
      <c r="AG320" s="66" t="s">
        <v>106</v>
      </c>
      <c r="AH320" s="223"/>
      <c r="AI320" s="223"/>
      <c r="AJ320" s="347"/>
      <c r="AK320" s="223"/>
      <c r="AL320" s="357"/>
      <c r="AM320" s="75"/>
      <c r="AN320" s="9"/>
    </row>
    <row r="321" spans="1:40" s="15" customFormat="1" ht="18" customHeight="1">
      <c r="A321" s="11" t="str">
        <f>IF(E321=1,SUMIF(E$8:E321,1),"")</f>
        <v/>
      </c>
      <c r="B321" s="11">
        <v>3</v>
      </c>
      <c r="C321" s="345" t="s">
        <v>852</v>
      </c>
      <c r="D321" s="388" t="s">
        <v>86</v>
      </c>
      <c r="E321" s="223">
        <v>3</v>
      </c>
      <c r="F321" s="224" t="s">
        <v>858</v>
      </c>
      <c r="G321" s="220">
        <v>1</v>
      </c>
      <c r="H321" s="223" t="s">
        <v>859</v>
      </c>
      <c r="I321" s="229"/>
      <c r="J321" s="229"/>
      <c r="K321" s="229"/>
      <c r="L321" s="229"/>
      <c r="M321" s="229"/>
      <c r="N321" s="223" t="s">
        <v>321</v>
      </c>
      <c r="O321" s="371">
        <v>6</v>
      </c>
      <c r="P321" s="371"/>
      <c r="Q321" s="371"/>
      <c r="R321" s="371"/>
      <c r="S321" s="347"/>
      <c r="T321" s="347"/>
      <c r="U321" s="347"/>
      <c r="V321" s="347"/>
      <c r="W321" s="347"/>
      <c r="X321" s="347"/>
      <c r="Y321" s="347"/>
      <c r="Z321" s="347"/>
      <c r="AA321" s="347"/>
      <c r="AB321" s="347"/>
      <c r="AC321" s="347"/>
      <c r="AD321" s="347"/>
      <c r="AE321" s="223"/>
      <c r="AF321" s="223"/>
      <c r="AG321" s="66" t="s">
        <v>106</v>
      </c>
      <c r="AH321" s="223"/>
      <c r="AI321" s="223"/>
      <c r="AJ321" s="347"/>
      <c r="AK321" s="223"/>
      <c r="AL321" s="357" t="e">
        <f ca="1">IF(#REF!="","",(TODAY()-#REF!)/365)</f>
        <v>#REF!</v>
      </c>
      <c r="AM321" s="75" t="e">
        <f>IF(AND(#REF!=1,AG322=""),1,IF(AND(#REF!=1,O322=1,AG322="x"),'[9]DS TN'!O319,IF(AND(#REF!=1,O322&lt;&gt;1),O322,IF(OR(#REF!&gt;1,#REF!=0),""))))</f>
        <v>#REF!</v>
      </c>
      <c r="AN321" s="9" t="e">
        <f>IF(AM321="","",(VLOOKUP(AM321,#REF!,2,0)))</f>
        <v>#REF!</v>
      </c>
    </row>
    <row r="322" spans="1:40" s="15" customFormat="1" ht="18" customHeight="1">
      <c r="A322" s="11" t="str">
        <f>IF(E322=1,SUMIF(E$8:E322,1),"")</f>
        <v/>
      </c>
      <c r="B322" s="11">
        <v>4</v>
      </c>
      <c r="C322" s="345" t="s">
        <v>852</v>
      </c>
      <c r="D322" s="388" t="s">
        <v>860</v>
      </c>
      <c r="E322" s="223">
        <v>3</v>
      </c>
      <c r="F322" s="224" t="s">
        <v>861</v>
      </c>
      <c r="G322" s="371">
        <v>2</v>
      </c>
      <c r="H322" s="223" t="s">
        <v>862</v>
      </c>
      <c r="I322" s="377"/>
      <c r="J322" s="377"/>
      <c r="K322" s="377"/>
      <c r="L322" s="377"/>
      <c r="M322" s="377"/>
      <c r="N322" s="223" t="s">
        <v>321</v>
      </c>
      <c r="O322" s="371">
        <v>6</v>
      </c>
      <c r="P322" s="371"/>
      <c r="Q322" s="371"/>
      <c r="R322" s="371"/>
      <c r="S322" s="347"/>
      <c r="T322" s="347"/>
      <c r="U322" s="347"/>
      <c r="V322" s="347"/>
      <c r="W322" s="347"/>
      <c r="X322" s="347"/>
      <c r="Y322" s="347"/>
      <c r="Z322" s="347"/>
      <c r="AA322" s="347"/>
      <c r="AB322" s="347"/>
      <c r="AC322" s="347"/>
      <c r="AD322" s="347"/>
      <c r="AE322" s="223"/>
      <c r="AF322" s="223"/>
      <c r="AG322" s="66" t="s">
        <v>106</v>
      </c>
      <c r="AH322" s="223"/>
      <c r="AI322" s="223"/>
      <c r="AJ322" s="347"/>
      <c r="AK322" s="223"/>
      <c r="AL322" s="357"/>
      <c r="AM322" s="75"/>
      <c r="AN322" s="9"/>
    </row>
    <row r="323" spans="1:40" s="15" customFormat="1" ht="18" customHeight="1">
      <c r="A323" s="11" t="str">
        <f>IF(E323=1,SUMIF(E$8:E323,1),"")</f>
        <v/>
      </c>
      <c r="B323" s="11">
        <v>5</v>
      </c>
      <c r="C323" s="345" t="s">
        <v>852</v>
      </c>
      <c r="D323" s="389" t="s">
        <v>863</v>
      </c>
      <c r="E323" s="223">
        <v>3</v>
      </c>
      <c r="F323" s="224" t="s">
        <v>864</v>
      </c>
      <c r="G323" s="220">
        <v>2</v>
      </c>
      <c r="H323" s="223" t="s">
        <v>865</v>
      </c>
      <c r="I323" s="229"/>
      <c r="J323" s="229"/>
      <c r="K323" s="229"/>
      <c r="L323" s="229"/>
      <c r="M323" s="229"/>
      <c r="N323" s="223" t="s">
        <v>321</v>
      </c>
      <c r="O323" s="371">
        <v>6</v>
      </c>
      <c r="P323" s="371"/>
      <c r="Q323" s="371"/>
      <c r="R323" s="371"/>
      <c r="S323" s="347"/>
      <c r="T323" s="347"/>
      <c r="U323" s="347"/>
      <c r="V323" s="347"/>
      <c r="W323" s="347"/>
      <c r="X323" s="347"/>
      <c r="Y323" s="347"/>
      <c r="Z323" s="347"/>
      <c r="AA323" s="347"/>
      <c r="AB323" s="347"/>
      <c r="AC323" s="347"/>
      <c r="AD323" s="347"/>
      <c r="AE323" s="223"/>
      <c r="AF323" s="223"/>
      <c r="AG323" s="66" t="s">
        <v>106</v>
      </c>
      <c r="AH323" s="223"/>
      <c r="AI323" s="223"/>
      <c r="AJ323" s="347"/>
      <c r="AK323" s="223"/>
      <c r="AL323" s="357"/>
      <c r="AM323" s="75"/>
      <c r="AN323" s="9"/>
    </row>
    <row r="324" spans="1:40" s="15" customFormat="1" ht="18" customHeight="1">
      <c r="A324" s="11" t="str">
        <f>IF(E324=1,SUMIF(E$8:E324,1),"")</f>
        <v/>
      </c>
      <c r="B324" s="11">
        <v>6</v>
      </c>
      <c r="C324" s="345" t="s">
        <v>852</v>
      </c>
      <c r="D324" s="388" t="s">
        <v>866</v>
      </c>
      <c r="E324" s="223">
        <v>3</v>
      </c>
      <c r="F324" s="224" t="s">
        <v>867</v>
      </c>
      <c r="G324" s="371">
        <v>2</v>
      </c>
      <c r="H324" s="223" t="s">
        <v>868</v>
      </c>
      <c r="I324" s="377"/>
      <c r="J324" s="377"/>
      <c r="K324" s="377"/>
      <c r="L324" s="377"/>
      <c r="M324" s="377"/>
      <c r="N324" s="223" t="s">
        <v>321</v>
      </c>
      <c r="O324" s="371">
        <v>6</v>
      </c>
      <c r="P324" s="371"/>
      <c r="Q324" s="371"/>
      <c r="R324" s="371"/>
      <c r="S324" s="347"/>
      <c r="T324" s="347"/>
      <c r="U324" s="347"/>
      <c r="V324" s="347"/>
      <c r="W324" s="347"/>
      <c r="X324" s="347"/>
      <c r="Y324" s="347"/>
      <c r="Z324" s="347"/>
      <c r="AA324" s="347"/>
      <c r="AB324" s="347"/>
      <c r="AC324" s="347"/>
      <c r="AD324" s="347"/>
      <c r="AE324" s="223"/>
      <c r="AF324" s="223"/>
      <c r="AG324" s="66" t="s">
        <v>106</v>
      </c>
      <c r="AH324" s="223"/>
      <c r="AI324" s="223"/>
      <c r="AJ324" s="347"/>
      <c r="AK324" s="223"/>
      <c r="AL324" s="357"/>
      <c r="AM324" s="75"/>
      <c r="AN324" s="9"/>
    </row>
    <row r="325" spans="1:40" s="15" customFormat="1" ht="15.95" customHeight="1">
      <c r="A325" s="738" t="s">
        <v>0</v>
      </c>
      <c r="B325" s="738"/>
      <c r="C325" s="738"/>
      <c r="D325" s="738"/>
      <c r="E325" s="363"/>
      <c r="F325" s="364"/>
      <c r="G325" s="363"/>
      <c r="H325" s="390"/>
      <c r="I325" s="390"/>
      <c r="J325" s="390"/>
      <c r="K325" s="390"/>
      <c r="L325" s="390"/>
      <c r="M325" s="390"/>
      <c r="N325" s="363"/>
      <c r="O325" s="363"/>
      <c r="P325" s="363"/>
      <c r="Q325" s="363"/>
      <c r="R325" s="363"/>
      <c r="S325" s="363"/>
      <c r="T325" s="363"/>
      <c r="U325" s="396" cm="1">
        <f t="array" ref="U325:U326">COUNTIFS($E6:$E324,1,U6:U324,U6:U7)</f>
        <v>67</v>
      </c>
      <c r="V325" s="396" cm="1">
        <f t="array" ref="V325:V326">COUNTIFS($E6:$E324,1,V6:V324,V6:V7)</f>
        <v>79</v>
      </c>
      <c r="W325" s="396" cm="1">
        <f t="array" ref="W325:W326">COUNTIFS($E6:$E324,1,W6:W324,W6:W7)</f>
        <v>4</v>
      </c>
      <c r="X325" s="396"/>
      <c r="Y325" s="396"/>
      <c r="Z325" s="396"/>
      <c r="AA325" s="396"/>
      <c r="AB325" s="396"/>
      <c r="AC325" s="396"/>
      <c r="AD325" s="396"/>
      <c r="AE325" s="396"/>
      <c r="AF325" s="396"/>
      <c r="AG325" s="396"/>
      <c r="AH325" s="396"/>
      <c r="AI325" s="396"/>
      <c r="AJ325" s="363"/>
      <c r="AK325" s="391">
        <f>COUNTA(#REF!)</f>
        <v>1</v>
      </c>
      <c r="AL325" s="15" t="str">
        <f ca="1">IF(F325="","",INT((TODAY()-F325)/365))</f>
        <v/>
      </c>
    </row>
    <row r="326" spans="1:40" s="15" customFormat="1" ht="15.95" hidden="1" customHeight="1">
      <c r="A326" s="392"/>
      <c r="B326" s="392"/>
      <c r="C326" s="392"/>
      <c r="D326" s="392"/>
      <c r="E326" s="9"/>
      <c r="F326" s="393"/>
      <c r="G326" s="9"/>
      <c r="H326" s="394"/>
      <c r="I326" s="394"/>
      <c r="J326" s="394"/>
      <c r="K326" s="394"/>
      <c r="L326" s="394"/>
      <c r="M326" s="394"/>
      <c r="N326" s="9"/>
      <c r="O326" s="9"/>
      <c r="P326" s="9"/>
      <c r="Q326" s="9"/>
      <c r="R326" s="9"/>
      <c r="S326" s="9"/>
      <c r="T326" s="9"/>
      <c r="U326" s="9">
        <v>0</v>
      </c>
      <c r="V326" s="395">
        <v>0</v>
      </c>
      <c r="W326" s="395">
        <v>0</v>
      </c>
      <c r="X326" s="739" t="s">
        <v>811</v>
      </c>
      <c r="Y326" s="739"/>
      <c r="Z326" s="739"/>
      <c r="AA326" s="739"/>
      <c r="AB326" s="739"/>
      <c r="AC326" s="739"/>
      <c r="AD326" s="739"/>
      <c r="AE326" s="739"/>
      <c r="AF326" s="739"/>
      <c r="AG326" s="739"/>
      <c r="AH326" s="739"/>
      <c r="AI326" s="739"/>
      <c r="AJ326" s="739"/>
      <c r="AK326" s="739"/>
    </row>
    <row r="327" spans="1:40" ht="24" hidden="1" customHeight="1">
      <c r="A327" s="737" t="s">
        <v>638</v>
      </c>
      <c r="B327" s="737"/>
      <c r="C327" s="737"/>
      <c r="D327" s="737"/>
      <c r="E327" s="737"/>
      <c r="F327" s="737"/>
      <c r="G327" s="737"/>
      <c r="H327" s="737"/>
      <c r="I327" s="53"/>
      <c r="J327" s="53"/>
      <c r="K327" s="53"/>
      <c r="L327" s="53"/>
      <c r="M327" s="53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740" t="s">
        <v>812</v>
      </c>
      <c r="Y327" s="740"/>
      <c r="Z327" s="740"/>
      <c r="AA327" s="740"/>
      <c r="AB327" s="740"/>
      <c r="AC327" s="740"/>
      <c r="AD327" s="740"/>
      <c r="AE327" s="740"/>
      <c r="AF327" s="740"/>
      <c r="AG327" s="740"/>
      <c r="AH327" s="740"/>
      <c r="AI327" s="740"/>
      <c r="AJ327" s="740"/>
      <c r="AK327" s="740"/>
    </row>
    <row r="328" spans="1:40" hidden="1">
      <c r="A328" s="22"/>
      <c r="B328" s="22"/>
      <c r="C328" s="22"/>
      <c r="D328" s="22"/>
      <c r="E328" s="22"/>
      <c r="F328" s="20"/>
      <c r="G328" s="22"/>
      <c r="N328" s="38"/>
      <c r="O328" s="23"/>
      <c r="P328" s="23"/>
      <c r="Q328" s="23"/>
      <c r="R328" s="23"/>
      <c r="S328" s="38"/>
      <c r="T328" s="20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F328" s="38"/>
      <c r="AG328" s="38"/>
    </row>
    <row r="329" spans="1:40" hidden="1">
      <c r="A329" s="22"/>
      <c r="B329" s="22"/>
      <c r="C329" s="22"/>
      <c r="D329" s="22"/>
      <c r="E329" s="22"/>
      <c r="F329" s="20"/>
      <c r="G329" s="22"/>
      <c r="N329" s="38"/>
      <c r="O329" s="23"/>
      <c r="P329" s="23"/>
      <c r="Q329" s="23"/>
      <c r="R329" s="23"/>
      <c r="S329" s="38"/>
      <c r="T329" s="20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F329" s="38"/>
      <c r="AG329" s="38"/>
    </row>
    <row r="330" spans="1:40" hidden="1">
      <c r="A330" s="22"/>
      <c r="B330" s="22"/>
      <c r="C330" s="22"/>
      <c r="D330" s="22"/>
      <c r="E330" s="22"/>
      <c r="F330" s="20"/>
      <c r="G330" s="22"/>
      <c r="N330" s="38"/>
      <c r="O330" s="23"/>
      <c r="P330" s="23"/>
      <c r="Q330" s="23"/>
      <c r="R330" s="23"/>
      <c r="S330" s="38"/>
      <c r="T330" s="20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F330" s="38"/>
      <c r="AG330" s="38"/>
    </row>
    <row r="331" spans="1:40" hidden="1">
      <c r="A331" s="22"/>
      <c r="B331" s="22"/>
      <c r="C331" s="22"/>
      <c r="D331" s="22"/>
      <c r="E331" s="22"/>
      <c r="F331" s="20"/>
      <c r="G331" s="22"/>
      <c r="N331" s="38"/>
      <c r="O331" s="23"/>
      <c r="P331" s="23"/>
      <c r="Q331" s="23"/>
      <c r="R331" s="23"/>
      <c r="S331" s="38"/>
      <c r="T331" s="20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F331" s="38"/>
      <c r="AG331" s="38"/>
    </row>
    <row r="332" spans="1:40" hidden="1">
      <c r="A332" s="22"/>
      <c r="B332" s="22"/>
      <c r="C332" s="22"/>
      <c r="D332" s="22"/>
      <c r="E332" s="22"/>
      <c r="F332" s="20"/>
      <c r="G332" s="22"/>
      <c r="N332" s="38"/>
      <c r="O332" s="23"/>
      <c r="P332" s="23"/>
      <c r="Q332" s="23"/>
      <c r="R332" s="23"/>
      <c r="S332" s="38"/>
      <c r="T332" s="20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</row>
    <row r="333" spans="1:40" s="8" customFormat="1" ht="15.75" hidden="1" customHeight="1">
      <c r="A333" s="736" t="s">
        <v>639</v>
      </c>
      <c r="B333" s="736"/>
      <c r="C333" s="736"/>
      <c r="D333" s="736"/>
      <c r="F333" s="41"/>
      <c r="H333" s="41"/>
      <c r="I333" s="41"/>
      <c r="J333" s="41"/>
      <c r="K333" s="41"/>
      <c r="L333" s="41"/>
      <c r="M333" s="41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741" t="s">
        <v>813</v>
      </c>
      <c r="Y333" s="741"/>
      <c r="Z333" s="741"/>
      <c r="AA333" s="741"/>
      <c r="AB333" s="741"/>
      <c r="AC333" s="741"/>
      <c r="AD333" s="741"/>
      <c r="AE333" s="741"/>
      <c r="AF333" s="741"/>
      <c r="AG333" s="741"/>
      <c r="AH333" s="741"/>
      <c r="AI333" s="741"/>
      <c r="AJ333" s="741"/>
      <c r="AK333" s="741"/>
    </row>
    <row r="334" spans="1:40" hidden="1"/>
    <row r="335" spans="1:40" hidden="1"/>
    <row r="336" spans="1:40" hidden="1"/>
  </sheetData>
  <autoFilter ref="A7:AR327" xr:uid="{00000000-0009-0000-0000-000000000000}"/>
  <mergeCells count="34">
    <mergeCell ref="X326:AK326"/>
    <mergeCell ref="X327:AK327"/>
    <mergeCell ref="X333:AK333"/>
    <mergeCell ref="U5:AF5"/>
    <mergeCell ref="S5:T5"/>
    <mergeCell ref="Q5:Q6"/>
    <mergeCell ref="R5:R6"/>
    <mergeCell ref="O5:O6"/>
    <mergeCell ref="K5:K6"/>
    <mergeCell ref="L5:L6"/>
    <mergeCell ref="D5:D6"/>
    <mergeCell ref="E5:E6"/>
    <mergeCell ref="G5:G6"/>
    <mergeCell ref="A333:D333"/>
    <mergeCell ref="A327:H327"/>
    <mergeCell ref="H5:H6"/>
    <mergeCell ref="A325:D325"/>
    <mergeCell ref="C5:C6"/>
    <mergeCell ref="AA1:AK1"/>
    <mergeCell ref="A3:AK3"/>
    <mergeCell ref="AB4:AK4"/>
    <mergeCell ref="A5:A6"/>
    <mergeCell ref="A2:D2"/>
    <mergeCell ref="N2:AK2"/>
    <mergeCell ref="AG5:AI5"/>
    <mergeCell ref="AJ5:AJ6"/>
    <mergeCell ref="AK5:AK6"/>
    <mergeCell ref="B5:B6"/>
    <mergeCell ref="F5:F6"/>
    <mergeCell ref="N5:N6"/>
    <mergeCell ref="M5:M6"/>
    <mergeCell ref="P5:P6"/>
    <mergeCell ref="I5:I6"/>
    <mergeCell ref="J5:J6"/>
  </mergeCells>
  <conditionalFormatting sqref="D8:D9 F8:M14 D14">
    <cfRule type="expression" dxfId="158" priority="23" stopIfTrue="1">
      <formula>#REF! = "1. Chủ hộ"</formula>
    </cfRule>
  </conditionalFormatting>
  <conditionalFormatting sqref="D15:M15">
    <cfRule type="expression" dxfId="157" priority="21" stopIfTrue="1">
      <formula>#REF! = "1. Chủ hộ"</formula>
    </cfRule>
  </conditionalFormatting>
  <conditionalFormatting sqref="E9:E11 E13:E14">
    <cfRule type="expression" dxfId="156" priority="24" stopIfTrue="1">
      <formula>#REF! = "1. Chủ hộ"</formula>
    </cfRule>
  </conditionalFormatting>
  <conditionalFormatting sqref="H16:H38">
    <cfRule type="expression" dxfId="155" priority="20" stopIfTrue="1">
      <formula>#REF! = "1. Chủ hộ"</formula>
    </cfRule>
  </conditionalFormatting>
  <conditionalFormatting sqref="H41:H42">
    <cfRule type="expression" dxfId="154" priority="22" stopIfTrue="1">
      <formula>#REF! = "1. Chủ hộ"</formula>
    </cfRule>
  </conditionalFormatting>
  <conditionalFormatting sqref="H71:H73">
    <cfRule type="expression" dxfId="153" priority="19" stopIfTrue="1">
      <formula>#REF! = "1. Chủ hộ"</formula>
    </cfRule>
  </conditionalFormatting>
  <conditionalFormatting sqref="H80:H85">
    <cfRule type="expression" dxfId="152" priority="18" stopIfTrue="1">
      <formula>#REF! = "1. Chủ hộ"</formula>
    </cfRule>
  </conditionalFormatting>
  <conditionalFormatting sqref="H89:H94">
    <cfRule type="expression" dxfId="151" priority="17" stopIfTrue="1">
      <formula>#REF! = "1. Chủ hộ"</formula>
    </cfRule>
  </conditionalFormatting>
  <conditionalFormatting sqref="H96:H100">
    <cfRule type="expression" dxfId="150" priority="16" stopIfTrue="1">
      <formula>#REF! = "1. Chủ hộ"</formula>
    </cfRule>
  </conditionalFormatting>
  <conditionalFormatting sqref="H102:H106 H111:H133 H218:M218">
    <cfRule type="expression" dxfId="149" priority="30" stopIfTrue="1">
      <formula>#REF! = "1. Chủ hộ"</formula>
    </cfRule>
  </conditionalFormatting>
  <conditionalFormatting sqref="H107">
    <cfRule type="duplicateValues" dxfId="148" priority="5"/>
  </conditionalFormatting>
  <conditionalFormatting sqref="H108">
    <cfRule type="duplicateValues" dxfId="147" priority="4"/>
  </conditionalFormatting>
  <conditionalFormatting sqref="H109">
    <cfRule type="duplicateValues" dxfId="146" priority="2"/>
  </conditionalFormatting>
  <conditionalFormatting sqref="H110">
    <cfRule type="duplicateValues" dxfId="145" priority="3"/>
  </conditionalFormatting>
  <conditionalFormatting sqref="H136:H159 H161:H173">
    <cfRule type="expression" dxfId="144" priority="15" stopIfTrue="1">
      <formula>#REF! = "1. Chủ hộ"</formula>
    </cfRule>
  </conditionalFormatting>
  <conditionalFormatting sqref="H160">
    <cfRule type="duplicateValues" dxfId="143" priority="1"/>
  </conditionalFormatting>
  <conditionalFormatting sqref="H318">
    <cfRule type="duplicateValues" dxfId="142" priority="8"/>
  </conditionalFormatting>
  <conditionalFormatting sqref="H43:M70 H174:M214">
    <cfRule type="expression" dxfId="141" priority="32" stopIfTrue="1">
      <formula>#REF! = "1. Chủ hộ"</formula>
    </cfRule>
  </conditionalFormatting>
  <conditionalFormatting sqref="H216:M216">
    <cfRule type="expression" dxfId="140" priority="31" stopIfTrue="1">
      <formula>#REF! = "1. Chủ hộ"</formula>
    </cfRule>
  </conditionalFormatting>
  <conditionalFormatting sqref="H221:M221">
    <cfRule type="expression" dxfId="139" priority="29" stopIfTrue="1">
      <formula>#REF! = "1. Chủ hộ"</formula>
    </cfRule>
  </conditionalFormatting>
  <conditionalFormatting sqref="H223:M223">
    <cfRule type="expression" dxfId="138" priority="26" stopIfTrue="1">
      <formula>#REF! = "1. Chủ hộ"</formula>
    </cfRule>
  </conditionalFormatting>
  <conditionalFormatting sqref="H225:M225">
    <cfRule type="expression" dxfId="137" priority="28" stopIfTrue="1">
      <formula>#REF! = "1. Chủ hộ"</formula>
    </cfRule>
  </conditionalFormatting>
  <conditionalFormatting sqref="H232:M235">
    <cfRule type="expression" dxfId="136" priority="25" stopIfTrue="1">
      <formula>#REF! = "1. Chủ hộ"</formula>
    </cfRule>
  </conditionalFormatting>
  <conditionalFormatting sqref="H250:M250">
    <cfRule type="expression" dxfId="135" priority="27" stopIfTrue="1">
      <formula>#REF! = "1. Chủ hộ"</formula>
    </cfRule>
  </conditionalFormatting>
  <conditionalFormatting sqref="H257:M260">
    <cfRule type="expression" dxfId="134" priority="7" stopIfTrue="1">
      <formula>#REF! = "1. Chủ hộ"</formula>
    </cfRule>
  </conditionalFormatting>
  <conditionalFormatting sqref="H262:M262">
    <cfRule type="expression" dxfId="133" priority="6" stopIfTrue="1">
      <formula>#REF! = "1. Chủ hộ"</formula>
    </cfRule>
  </conditionalFormatting>
  <conditionalFormatting sqref="H283:M283">
    <cfRule type="expression" dxfId="132" priority="14" stopIfTrue="1">
      <formula>#REF! = "1. Chủ hộ"</formula>
    </cfRule>
  </conditionalFormatting>
  <conditionalFormatting sqref="H287:M287">
    <cfRule type="expression" dxfId="131" priority="13" stopIfTrue="1">
      <formula>#REF! = "1. Chủ hộ"</formula>
    </cfRule>
  </conditionalFormatting>
  <conditionalFormatting sqref="H289:M290">
    <cfRule type="expression" dxfId="130" priority="9" stopIfTrue="1">
      <formula>#REF! = "1. Chủ hộ"</formula>
    </cfRule>
  </conditionalFormatting>
  <conditionalFormatting sqref="H297:M297">
    <cfRule type="expression" dxfId="129" priority="11" stopIfTrue="1">
      <formula>#REF! = "1. Chủ hộ"</formula>
    </cfRule>
  </conditionalFormatting>
  <conditionalFormatting sqref="H309:M309">
    <cfRule type="expression" dxfId="128" priority="10" stopIfTrue="1">
      <formula>#REF! = "1. Chủ hộ"</formula>
    </cfRule>
  </conditionalFormatting>
  <conditionalFormatting sqref="I288:M288 AX288">
    <cfRule type="expression" dxfId="127" priority="12" stopIfTrue="1">
      <formula>#REF! = "1. Chủ hộ"</formula>
    </cfRule>
  </conditionalFormatting>
  <dataValidations count="3">
    <dataValidation allowBlank="1" showInputMessage="1" showErrorMessage="1" error="Nhập bằng số" sqref="H8:M26 H28:M42 H43 H45:M70 H95 H111:M125 H127:M198 H200:M200 H201:I205 H209:H216 H206:H207 J201:M216" xr:uid="{B5834C0B-01E2-4F2A-A833-C1BD1D3B8A0B}"/>
    <dataValidation type="whole" allowBlank="1" showInputMessage="1" showErrorMessage="1" error="Nam = 1; Nữ = 2" prompt="Nam = 1; Nữ = 2" sqref="G8:G26 G28:G43 G68:G70 G45:G64 G95 G111:G125 G127:G133 G136:G198 G200:G208 F96:F110 F80:F94 F71:F73" xr:uid="{8A185F8C-ED5B-447A-8988-67F04A1239CE}">
      <formula1>1</formula1>
      <formula2>2</formula2>
    </dataValidation>
    <dataValidation type="whole" allowBlank="1" showInputMessage="1" showErrorMessage="1" error="Chủ hộ = 1; Vợ/chồng = 2; con = 3;; Bố/mẹ = 4; khác = 5" prompt="Chủ hộ = 1; Vợ/chồng = 2; con = 3;; Bố/mẹ = 4; khác = 5" sqref="E8:E11 E13:E26 E28:E43 E127:E133 E136:E198 E200:E208 E45:E73 E79:E125" xr:uid="{3A724240-04B8-4111-A9E7-5E1AD0E9A6A5}">
      <formula1>1</formula1>
      <formula2>5</formula2>
    </dataValidation>
  </dataValidations>
  <pageMargins left="0.55000000000000004" right="0.2" top="0.25" bottom="0.25" header="0.05" footer="0.05"/>
  <pageSetup paperSize="9" scale="70" orientation="landscape" verticalDpi="0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C662"/>
  <sheetViews>
    <sheetView topLeftCell="A641" zoomScale="85" zoomScaleNormal="85" workbookViewId="0">
      <selection activeCell="D668" sqref="D668"/>
    </sheetView>
  </sheetViews>
  <sheetFormatPr defaultColWidth="9" defaultRowHeight="15" customHeight="1"/>
  <cols>
    <col min="1" max="1" width="5.375" style="45" customWidth="1"/>
    <col min="2" max="2" width="3.125" style="6" hidden="1" customWidth="1"/>
    <col min="3" max="3" width="14.875" style="6" customWidth="1"/>
    <col min="4" max="4" width="16.25" style="7" customWidth="1"/>
    <col min="5" max="5" width="3.625" style="6" customWidth="1"/>
    <col min="6" max="6" width="10.5" style="25" customWidth="1"/>
    <col min="7" max="7" width="3.125" style="6" customWidth="1"/>
    <col min="8" max="8" width="12.125" style="20" customWidth="1"/>
    <col min="9" max="9" width="3.375" style="20" hidden="1" customWidth="1"/>
    <col min="10" max="10" width="4.875" style="20" hidden="1" customWidth="1"/>
    <col min="11" max="12" width="3.375" style="20" hidden="1" customWidth="1"/>
    <col min="13" max="13" width="2.375" style="20" hidden="1" customWidth="1"/>
    <col min="14" max="14" width="14.125" style="6" customWidth="1"/>
    <col min="15" max="15" width="3.25" style="6" customWidth="1"/>
    <col min="16" max="17" width="3.875" style="6" hidden="1" customWidth="1"/>
    <col min="18" max="18" width="5.25" style="6" hidden="1" customWidth="1"/>
    <col min="19" max="20" width="3.625" style="6" customWidth="1"/>
    <col min="21" max="30" width="2.375" style="6" customWidth="1"/>
    <col min="31" max="31" width="3.125" style="6" customWidth="1"/>
    <col min="32" max="32" width="2.375" style="6" customWidth="1"/>
    <col min="33" max="33" width="5.25" style="6" customWidth="1"/>
    <col min="34" max="35" width="2.625" style="6" customWidth="1"/>
    <col min="36" max="36" width="4.25" style="6" customWidth="1"/>
    <col min="37" max="37" width="11.375" style="6" customWidth="1"/>
    <col min="38" max="38" width="8.125" style="21" hidden="1" customWidth="1"/>
    <col min="39" max="39" width="6" style="21" hidden="1" customWidth="1"/>
    <col min="40" max="40" width="6.875" style="21" hidden="1" customWidth="1"/>
    <col min="41" max="41" width="5.5" style="21" hidden="1" customWidth="1"/>
    <col min="42" max="42" width="8.5" style="21" hidden="1" customWidth="1"/>
    <col min="43" max="43" width="5.25" style="21" hidden="1" customWidth="1"/>
    <col min="44" max="44" width="9" style="21" hidden="1" customWidth="1"/>
    <col min="45" max="45" width="11.375" style="21" hidden="1" customWidth="1"/>
    <col min="46" max="47" width="0" style="21" hidden="1" customWidth="1"/>
    <col min="48" max="16384" width="9" style="21"/>
  </cols>
  <sheetData>
    <row r="1" spans="1:44" ht="15" customHeight="1">
      <c r="F1" s="24"/>
      <c r="H1" s="41"/>
      <c r="I1" s="41"/>
      <c r="J1" s="41"/>
      <c r="K1" s="41"/>
      <c r="L1" s="41"/>
      <c r="M1" s="41"/>
      <c r="N1" s="45"/>
      <c r="O1" s="45"/>
      <c r="P1" s="45"/>
      <c r="Q1" s="45"/>
      <c r="R1" s="45"/>
      <c r="U1" s="51"/>
      <c r="V1" s="51"/>
      <c r="W1" s="51"/>
      <c r="X1" s="51"/>
      <c r="Y1" s="51"/>
      <c r="Z1" s="51"/>
      <c r="AA1" s="51"/>
      <c r="AB1" s="727" t="s">
        <v>12</v>
      </c>
      <c r="AC1" s="727"/>
      <c r="AD1" s="727"/>
      <c r="AE1" s="727"/>
      <c r="AF1" s="727"/>
      <c r="AG1" s="727"/>
      <c r="AH1" s="727"/>
      <c r="AI1" s="727"/>
      <c r="AJ1" s="727"/>
      <c r="AK1" s="727"/>
    </row>
    <row r="2" spans="1:44" ht="26.25" customHeight="1">
      <c r="A2" s="731" t="s">
        <v>636</v>
      </c>
      <c r="B2" s="728"/>
      <c r="C2" s="728"/>
      <c r="D2" s="728"/>
      <c r="F2" s="8"/>
      <c r="H2" s="41"/>
      <c r="I2" s="41"/>
      <c r="J2" s="41"/>
      <c r="K2" s="41"/>
      <c r="L2" s="41"/>
      <c r="M2" s="41"/>
      <c r="N2" s="731" t="s">
        <v>637</v>
      </c>
      <c r="O2" s="731"/>
      <c r="P2" s="731"/>
      <c r="Q2" s="731"/>
      <c r="R2" s="731"/>
      <c r="S2" s="728"/>
      <c r="T2" s="728"/>
      <c r="U2" s="728"/>
      <c r="V2" s="728"/>
      <c r="W2" s="728"/>
      <c r="X2" s="728"/>
      <c r="Y2" s="728"/>
      <c r="Z2" s="728"/>
      <c r="AA2" s="728"/>
      <c r="AB2" s="728"/>
      <c r="AC2" s="728"/>
      <c r="AD2" s="728"/>
      <c r="AE2" s="728"/>
      <c r="AF2" s="728"/>
      <c r="AG2" s="728"/>
      <c r="AH2" s="728"/>
      <c r="AI2" s="728"/>
      <c r="AJ2" s="728"/>
      <c r="AK2" s="728"/>
      <c r="AL2" s="21">
        <v>8</v>
      </c>
    </row>
    <row r="4" spans="1:44" ht="15" customHeight="1">
      <c r="A4" s="728" t="s">
        <v>2949</v>
      </c>
      <c r="B4" s="728"/>
      <c r="C4" s="728"/>
      <c r="D4" s="728"/>
      <c r="E4" s="728"/>
      <c r="F4" s="728"/>
      <c r="G4" s="728"/>
      <c r="H4" s="728"/>
      <c r="I4" s="728"/>
      <c r="J4" s="728"/>
      <c r="K4" s="728"/>
      <c r="L4" s="728"/>
      <c r="M4" s="728"/>
      <c r="N4" s="728"/>
      <c r="O4" s="728"/>
      <c r="P4" s="728"/>
      <c r="Q4" s="728"/>
      <c r="R4" s="728"/>
      <c r="S4" s="728"/>
      <c r="T4" s="728"/>
      <c r="U4" s="728"/>
      <c r="V4" s="728"/>
      <c r="W4" s="728"/>
      <c r="X4" s="728"/>
      <c r="Y4" s="728"/>
      <c r="Z4" s="728"/>
      <c r="AA4" s="728"/>
      <c r="AB4" s="728"/>
      <c r="AC4" s="728"/>
      <c r="AD4" s="728"/>
      <c r="AE4" s="728"/>
      <c r="AF4" s="728"/>
      <c r="AG4" s="728"/>
      <c r="AH4" s="728"/>
      <c r="AI4" s="728"/>
      <c r="AJ4" s="728"/>
      <c r="AK4" s="728"/>
    </row>
    <row r="5" spans="1:44" ht="9" customHeight="1">
      <c r="U5" s="52"/>
      <c r="V5" s="52"/>
      <c r="W5" s="52"/>
      <c r="X5" s="52"/>
      <c r="Y5" s="52"/>
      <c r="Z5" s="52"/>
      <c r="AA5" s="52"/>
      <c r="AB5" s="729" t="s">
        <v>13</v>
      </c>
      <c r="AC5" s="729"/>
      <c r="AD5" s="729"/>
      <c r="AE5" s="729"/>
      <c r="AF5" s="729"/>
      <c r="AG5" s="729"/>
      <c r="AH5" s="729"/>
      <c r="AI5" s="729"/>
      <c r="AJ5" s="729"/>
      <c r="AK5" s="729"/>
    </row>
    <row r="6" spans="1:44" ht="39" customHeight="1">
      <c r="A6" s="730" t="s">
        <v>14</v>
      </c>
      <c r="B6" s="730" t="s">
        <v>15</v>
      </c>
      <c r="C6" s="743" t="s">
        <v>769</v>
      </c>
      <c r="D6" s="733" t="s">
        <v>770</v>
      </c>
      <c r="E6" s="733" t="s">
        <v>771</v>
      </c>
      <c r="F6" s="733" t="s">
        <v>25</v>
      </c>
      <c r="G6" s="733" t="s">
        <v>72</v>
      </c>
      <c r="H6" s="733" t="s">
        <v>772</v>
      </c>
      <c r="I6" s="745" t="s">
        <v>773</v>
      </c>
      <c r="J6" s="747" t="s">
        <v>774</v>
      </c>
      <c r="K6" s="747" t="s">
        <v>775</v>
      </c>
      <c r="L6" s="747" t="s">
        <v>776</v>
      </c>
      <c r="M6" s="747" t="s">
        <v>777</v>
      </c>
      <c r="N6" s="743" t="s">
        <v>778</v>
      </c>
      <c r="O6" s="733" t="s">
        <v>779</v>
      </c>
      <c r="P6" s="751" t="s">
        <v>18</v>
      </c>
      <c r="Q6" s="751" t="s">
        <v>780</v>
      </c>
      <c r="R6" s="751" t="s">
        <v>781</v>
      </c>
      <c r="S6" s="749" t="s">
        <v>27</v>
      </c>
      <c r="T6" s="750"/>
      <c r="U6" s="732" t="s">
        <v>782</v>
      </c>
      <c r="V6" s="732"/>
      <c r="W6" s="732"/>
      <c r="X6" s="732"/>
      <c r="Y6" s="732"/>
      <c r="Z6" s="732"/>
      <c r="AA6" s="732"/>
      <c r="AB6" s="732"/>
      <c r="AC6" s="732"/>
      <c r="AD6" s="732"/>
      <c r="AE6" s="732"/>
      <c r="AF6" s="732"/>
      <c r="AG6" s="732" t="s">
        <v>18</v>
      </c>
      <c r="AH6" s="732"/>
      <c r="AI6" s="732"/>
      <c r="AJ6" s="743" t="s">
        <v>19</v>
      </c>
      <c r="AK6" s="732" t="s">
        <v>783</v>
      </c>
    </row>
    <row r="7" spans="1:44" ht="57" customHeight="1">
      <c r="A7" s="730"/>
      <c r="B7" s="730"/>
      <c r="C7" s="744"/>
      <c r="D7" s="733"/>
      <c r="E7" s="733"/>
      <c r="F7" s="733"/>
      <c r="G7" s="733"/>
      <c r="H7" s="733"/>
      <c r="I7" s="746"/>
      <c r="J7" s="748"/>
      <c r="K7" s="748"/>
      <c r="L7" s="748"/>
      <c r="M7" s="748"/>
      <c r="N7" s="744"/>
      <c r="O7" s="733"/>
      <c r="P7" s="752"/>
      <c r="Q7" s="752"/>
      <c r="R7" s="752"/>
      <c r="S7" s="43" t="s">
        <v>16</v>
      </c>
      <c r="T7" s="43" t="s">
        <v>17</v>
      </c>
      <c r="U7" s="47">
        <v>1</v>
      </c>
      <c r="V7" s="47">
        <v>2</v>
      </c>
      <c r="W7" s="42">
        <v>3</v>
      </c>
      <c r="X7" s="42">
        <v>4</v>
      </c>
      <c r="Y7" s="47">
        <v>5</v>
      </c>
      <c r="Z7" s="42">
        <v>6</v>
      </c>
      <c r="AA7" s="47">
        <v>7</v>
      </c>
      <c r="AB7" s="47">
        <v>8</v>
      </c>
      <c r="AC7" s="47">
        <v>9</v>
      </c>
      <c r="AD7" s="47">
        <v>10</v>
      </c>
      <c r="AE7" s="47">
        <v>11</v>
      </c>
      <c r="AF7" s="47">
        <v>12</v>
      </c>
      <c r="AG7" s="47" t="s">
        <v>20</v>
      </c>
      <c r="AH7" s="47" t="s">
        <v>21</v>
      </c>
      <c r="AI7" s="47" t="s">
        <v>22</v>
      </c>
      <c r="AJ7" s="744"/>
      <c r="AK7" s="732"/>
      <c r="AL7" s="26" t="s">
        <v>23</v>
      </c>
    </row>
    <row r="8" spans="1:44" ht="15.95" customHeight="1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0">
        <v>12</v>
      </c>
      <c r="M8" s="10">
        <v>13</v>
      </c>
      <c r="N8" s="10">
        <v>14</v>
      </c>
      <c r="O8" s="10">
        <v>15</v>
      </c>
      <c r="P8" s="10">
        <v>16</v>
      </c>
      <c r="Q8" s="10">
        <v>17</v>
      </c>
      <c r="R8" s="10">
        <v>18</v>
      </c>
      <c r="S8" s="10">
        <v>19</v>
      </c>
      <c r="T8" s="10">
        <v>20</v>
      </c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>
        <v>21</v>
      </c>
      <c r="AH8" s="10">
        <v>22</v>
      </c>
      <c r="AI8" s="10">
        <v>23</v>
      </c>
      <c r="AJ8" s="10">
        <v>24</v>
      </c>
      <c r="AK8" s="10">
        <v>25</v>
      </c>
      <c r="AM8" s="6"/>
      <c r="AN8" s="6" t="s">
        <v>71</v>
      </c>
      <c r="AO8" s="21" t="s">
        <v>34</v>
      </c>
      <c r="AP8" s="21" t="s">
        <v>35</v>
      </c>
      <c r="AQ8" s="21" t="s">
        <v>34</v>
      </c>
      <c r="AR8" s="21" t="s">
        <v>35</v>
      </c>
    </row>
    <row r="9" spans="1:44" s="77" customFormat="1" ht="18.600000000000001" customHeight="1">
      <c r="A9" s="299">
        <f>IF(E9=1,SUMIF(E9:E$10,1),"")</f>
        <v>1</v>
      </c>
      <c r="B9" s="295">
        <v>1</v>
      </c>
      <c r="C9" s="397" t="str">
        <f>IF(E9=1,D9,#REF!)</f>
        <v>Quách Văn Nghĩa</v>
      </c>
      <c r="D9" s="398" t="s">
        <v>1053</v>
      </c>
      <c r="E9" s="295">
        <v>1</v>
      </c>
      <c r="F9" s="399" t="s">
        <v>1423</v>
      </c>
      <c r="G9" s="295">
        <v>1</v>
      </c>
      <c r="H9" s="400" t="s">
        <v>1424</v>
      </c>
      <c r="I9" s="401"/>
      <c r="J9" s="401"/>
      <c r="K9" s="401"/>
      <c r="L9" s="401"/>
      <c r="M9" s="401"/>
      <c r="N9" s="199" t="s">
        <v>911</v>
      </c>
      <c r="O9" s="196">
        <v>6</v>
      </c>
      <c r="P9" s="199"/>
      <c r="Q9" s="199"/>
      <c r="R9" s="199"/>
      <c r="S9" s="402">
        <v>120</v>
      </c>
      <c r="T9" s="403">
        <v>20</v>
      </c>
      <c r="U9" s="404"/>
      <c r="V9" s="404"/>
      <c r="W9" s="404"/>
      <c r="X9" s="404">
        <v>4</v>
      </c>
      <c r="Y9" s="404"/>
      <c r="Z9" s="404"/>
      <c r="AA9" s="404"/>
      <c r="AB9" s="404"/>
      <c r="AC9" s="404"/>
      <c r="AD9" s="404">
        <v>10</v>
      </c>
      <c r="AE9" s="405"/>
      <c r="AF9" s="405"/>
      <c r="AG9" s="196" t="str">
        <f t="shared" ref="AG9:AG32" si="0">IF(OR(AND(E9&lt;&gt;0,O9&lt;&gt;1),AND(E9=1,O9&lt;&gt;1),AND(E10=2,O10&lt;&gt;1)),"x","")</f>
        <v>x</v>
      </c>
      <c r="AH9" s="196"/>
      <c r="AI9" s="196"/>
      <c r="AJ9" s="404">
        <v>3</v>
      </c>
      <c r="AK9" s="196"/>
      <c r="AL9" s="76">
        <f t="shared" ref="AL9:AL61" ca="1" si="1">IF(F9="","",(TODAY()-F9)/365)</f>
        <v>75.260273972602747</v>
      </c>
      <c r="AM9" s="75">
        <f t="shared" ref="AM9:AM27" si="2">IF(AND(E9=1,AG9=""),1,IF(AND(E9=1,O9=1,AG9="x"),O10,IF(AND(E9=1,O9&lt;&gt;1),O9,IF(OR(E9&gt;1,E9=0),""))))</f>
        <v>6</v>
      </c>
      <c r="AN9" s="75" t="e">
        <f t="shared" ref="AN9:AN19" si="3">IF(AM9="","",(VLOOKUP(AM9,$AO$10:$AR$21,2,0)))</f>
        <v>#N/A</v>
      </c>
      <c r="AO9" s="75">
        <v>16</v>
      </c>
      <c r="AP9" s="77" t="s">
        <v>1123</v>
      </c>
      <c r="AQ9" s="77">
        <v>46</v>
      </c>
      <c r="AR9" s="77" t="s">
        <v>1124</v>
      </c>
    </row>
    <row r="10" spans="1:44" s="77" customFormat="1" ht="18.600000000000001" customHeight="1">
      <c r="A10" s="299" t="str">
        <f>IF(E10=1,SUMIF(E10:E$10,1),"")</f>
        <v/>
      </c>
      <c r="B10" s="295">
        <f t="shared" ref="B10:B29" si="4">IF(E10=1,1,IF(E10&gt;1,B9+1,""))</f>
        <v>2</v>
      </c>
      <c r="C10" s="397" t="str">
        <f t="shared" ref="C10:C19" si="5">IF(E10=1,D10,C9)</f>
        <v>Quách Văn Nghĩa</v>
      </c>
      <c r="D10" s="398" t="s">
        <v>1425</v>
      </c>
      <c r="E10" s="295">
        <v>2</v>
      </c>
      <c r="F10" s="399" t="s">
        <v>1426</v>
      </c>
      <c r="G10" s="295">
        <v>2</v>
      </c>
      <c r="H10" s="400" t="s">
        <v>1427</v>
      </c>
      <c r="I10" s="401"/>
      <c r="J10" s="401"/>
      <c r="K10" s="401"/>
      <c r="L10" s="401"/>
      <c r="M10" s="401"/>
      <c r="N10" s="199" t="s">
        <v>911</v>
      </c>
      <c r="O10" s="196">
        <v>6</v>
      </c>
      <c r="P10" s="199"/>
      <c r="Q10" s="199"/>
      <c r="R10" s="199"/>
      <c r="S10" s="402"/>
      <c r="T10" s="403"/>
      <c r="U10" s="404"/>
      <c r="V10" s="404"/>
      <c r="W10" s="404"/>
      <c r="X10" s="404"/>
      <c r="Y10" s="404"/>
      <c r="Z10" s="404"/>
      <c r="AA10" s="404"/>
      <c r="AB10" s="404"/>
      <c r="AC10" s="404"/>
      <c r="AD10" s="404"/>
      <c r="AE10" s="405"/>
      <c r="AF10" s="405"/>
      <c r="AG10" s="196" t="str">
        <f t="shared" si="0"/>
        <v>x</v>
      </c>
      <c r="AH10" s="196"/>
      <c r="AI10" s="196"/>
      <c r="AJ10" s="404"/>
      <c r="AK10" s="196"/>
      <c r="AL10" s="76">
        <f t="shared" ca="1" si="1"/>
        <v>72.545205479452051</v>
      </c>
      <c r="AM10" s="75" t="str">
        <f t="shared" si="2"/>
        <v/>
      </c>
      <c r="AN10" s="75" t="str">
        <f t="shared" si="3"/>
        <v/>
      </c>
      <c r="AO10" s="75">
        <v>17</v>
      </c>
      <c r="AP10" s="77" t="s">
        <v>1128</v>
      </c>
      <c r="AQ10" s="77">
        <v>47</v>
      </c>
      <c r="AR10" s="77" t="s">
        <v>1129</v>
      </c>
    </row>
    <row r="11" spans="1:44" s="77" customFormat="1" ht="18.600000000000001" customHeight="1">
      <c r="A11" s="299">
        <v>2</v>
      </c>
      <c r="B11" s="295">
        <f t="shared" si="4"/>
        <v>1</v>
      </c>
      <c r="C11" s="397" t="str">
        <f t="shared" si="5"/>
        <v>Cao Viết Tùng</v>
      </c>
      <c r="D11" s="398" t="s">
        <v>1428</v>
      </c>
      <c r="E11" s="295">
        <v>1</v>
      </c>
      <c r="F11" s="399">
        <v>33399</v>
      </c>
      <c r="G11" s="295">
        <v>1</v>
      </c>
      <c r="H11" s="406" t="s">
        <v>1429</v>
      </c>
      <c r="I11" s="407"/>
      <c r="J11" s="407"/>
      <c r="K11" s="407"/>
      <c r="L11" s="407"/>
      <c r="M11" s="407"/>
      <c r="N11" s="199" t="s">
        <v>911</v>
      </c>
      <c r="O11" s="196">
        <v>6</v>
      </c>
      <c r="P11" s="199"/>
      <c r="Q11" s="199"/>
      <c r="R11" s="199"/>
      <c r="S11" s="402">
        <v>135</v>
      </c>
      <c r="T11" s="403">
        <v>20</v>
      </c>
      <c r="U11" s="404"/>
      <c r="V11" s="404"/>
      <c r="W11" s="404"/>
      <c r="X11" s="404">
        <v>4</v>
      </c>
      <c r="Y11" s="404"/>
      <c r="Z11" s="404"/>
      <c r="AA11" s="404"/>
      <c r="AB11" s="404"/>
      <c r="AC11" s="404"/>
      <c r="AD11" s="404">
        <v>10</v>
      </c>
      <c r="AE11" s="405"/>
      <c r="AF11" s="405"/>
      <c r="AG11" s="196" t="str">
        <f t="shared" si="0"/>
        <v>x</v>
      </c>
      <c r="AH11" s="196"/>
      <c r="AI11" s="196"/>
      <c r="AJ11" s="404"/>
      <c r="AK11" s="196"/>
      <c r="AL11" s="76">
        <f t="shared" ca="1" si="1"/>
        <v>34.536986301369865</v>
      </c>
      <c r="AM11" s="75">
        <f t="shared" si="2"/>
        <v>6</v>
      </c>
      <c r="AN11" s="75" t="e">
        <f t="shared" si="3"/>
        <v>#N/A</v>
      </c>
      <c r="AO11" s="75">
        <v>18</v>
      </c>
      <c r="AP11" s="77" t="s">
        <v>1132</v>
      </c>
      <c r="AQ11" s="77">
        <v>48</v>
      </c>
      <c r="AR11" s="77" t="s">
        <v>1133</v>
      </c>
    </row>
    <row r="12" spans="1:44" s="77" customFormat="1" ht="18.600000000000001" customHeight="1">
      <c r="A12" s="299" t="str">
        <f>IF(E12=1,SUMIF(E$10:E12,1),"")</f>
        <v/>
      </c>
      <c r="B12" s="295">
        <f t="shared" si="4"/>
        <v>2</v>
      </c>
      <c r="C12" s="397" t="str">
        <f t="shared" si="5"/>
        <v>Cao Viết Tùng</v>
      </c>
      <c r="D12" s="398" t="s">
        <v>1430</v>
      </c>
      <c r="E12" s="295">
        <v>2</v>
      </c>
      <c r="F12" s="399">
        <v>33921</v>
      </c>
      <c r="G12" s="295">
        <v>2</v>
      </c>
      <c r="H12" s="406" t="s">
        <v>1431</v>
      </c>
      <c r="I12" s="401"/>
      <c r="J12" s="401"/>
      <c r="K12" s="401"/>
      <c r="L12" s="401"/>
      <c r="M12" s="401"/>
      <c r="N12" s="199" t="s">
        <v>911</v>
      </c>
      <c r="O12" s="196">
        <v>6</v>
      </c>
      <c r="P12" s="199"/>
      <c r="Q12" s="199"/>
      <c r="R12" s="199"/>
      <c r="S12" s="402"/>
      <c r="T12" s="403"/>
      <c r="U12" s="404"/>
      <c r="V12" s="404"/>
      <c r="W12" s="404"/>
      <c r="X12" s="404"/>
      <c r="Y12" s="404"/>
      <c r="Z12" s="404"/>
      <c r="AA12" s="404"/>
      <c r="AB12" s="404"/>
      <c r="AC12" s="404"/>
      <c r="AD12" s="404"/>
      <c r="AE12" s="405"/>
      <c r="AF12" s="405"/>
      <c r="AG12" s="196" t="str">
        <f t="shared" si="0"/>
        <v>x</v>
      </c>
      <c r="AH12" s="196"/>
      <c r="AI12" s="196"/>
      <c r="AJ12" s="404"/>
      <c r="AK12" s="196"/>
      <c r="AL12" s="76">
        <f t="shared" ca="1" si="1"/>
        <v>33.106849315068494</v>
      </c>
      <c r="AM12" s="75" t="str">
        <f t="shared" si="2"/>
        <v/>
      </c>
      <c r="AN12" s="75" t="str">
        <f t="shared" si="3"/>
        <v/>
      </c>
      <c r="AO12" s="75">
        <v>19</v>
      </c>
      <c r="AP12" s="77" t="s">
        <v>1137</v>
      </c>
      <c r="AQ12" s="77">
        <v>49</v>
      </c>
      <c r="AR12" s="77" t="s">
        <v>1138</v>
      </c>
    </row>
    <row r="13" spans="1:44" s="77" customFormat="1" ht="18.600000000000001" customHeight="1">
      <c r="A13" s="299" t="str">
        <f>IF(E13=1,SUMIF(E$10:E13,1),"")</f>
        <v/>
      </c>
      <c r="B13" s="295">
        <f t="shared" si="4"/>
        <v>3</v>
      </c>
      <c r="C13" s="397" t="str">
        <f t="shared" si="5"/>
        <v>Cao Viết Tùng</v>
      </c>
      <c r="D13" s="398" t="s">
        <v>1432</v>
      </c>
      <c r="E13" s="295">
        <v>3</v>
      </c>
      <c r="F13" s="408">
        <v>41630</v>
      </c>
      <c r="G13" s="295">
        <v>2</v>
      </c>
      <c r="H13" s="406" t="s">
        <v>1433</v>
      </c>
      <c r="I13" s="401"/>
      <c r="J13" s="401"/>
      <c r="K13" s="401"/>
      <c r="L13" s="401"/>
      <c r="M13" s="401"/>
      <c r="N13" s="199" t="s">
        <v>911</v>
      </c>
      <c r="O13" s="196">
        <v>6</v>
      </c>
      <c r="P13" s="199"/>
      <c r="Q13" s="199"/>
      <c r="R13" s="199"/>
      <c r="S13" s="402"/>
      <c r="T13" s="403"/>
      <c r="U13" s="404"/>
      <c r="V13" s="404"/>
      <c r="W13" s="404"/>
      <c r="X13" s="404"/>
      <c r="Y13" s="404"/>
      <c r="Z13" s="404"/>
      <c r="AA13" s="404"/>
      <c r="AB13" s="404"/>
      <c r="AC13" s="404"/>
      <c r="AD13" s="404"/>
      <c r="AE13" s="405"/>
      <c r="AF13" s="405"/>
      <c r="AG13" s="196" t="str">
        <f t="shared" si="0"/>
        <v>x</v>
      </c>
      <c r="AH13" s="196"/>
      <c r="AI13" s="196"/>
      <c r="AJ13" s="404"/>
      <c r="AK13" s="196"/>
      <c r="AL13" s="76">
        <f t="shared" ca="1" si="1"/>
        <v>11.986301369863014</v>
      </c>
      <c r="AM13" s="75" t="str">
        <f t="shared" si="2"/>
        <v/>
      </c>
      <c r="AN13" s="75" t="str">
        <f t="shared" si="3"/>
        <v/>
      </c>
      <c r="AO13" s="75">
        <v>20</v>
      </c>
      <c r="AP13" s="77" t="s">
        <v>1141</v>
      </c>
      <c r="AQ13" s="77">
        <v>50</v>
      </c>
      <c r="AR13" s="77" t="s">
        <v>1142</v>
      </c>
    </row>
    <row r="14" spans="1:44" s="77" customFormat="1" ht="18.600000000000001" customHeight="1">
      <c r="A14" s="299" t="str">
        <f>IF(E14=1,SUMIF(E$10:E14,1),"")</f>
        <v/>
      </c>
      <c r="B14" s="295">
        <f t="shared" si="4"/>
        <v>4</v>
      </c>
      <c r="C14" s="397" t="str">
        <f t="shared" si="5"/>
        <v>Cao Viết Tùng</v>
      </c>
      <c r="D14" s="398" t="s">
        <v>1434</v>
      </c>
      <c r="E14" s="295">
        <v>4</v>
      </c>
      <c r="F14" s="399">
        <v>20221</v>
      </c>
      <c r="G14" s="295">
        <v>2</v>
      </c>
      <c r="H14" s="406" t="s">
        <v>1435</v>
      </c>
      <c r="I14" s="407"/>
      <c r="J14" s="407"/>
      <c r="K14" s="407"/>
      <c r="L14" s="407"/>
      <c r="M14" s="407"/>
      <c r="N14" s="199" t="s">
        <v>911</v>
      </c>
      <c r="O14" s="196">
        <v>6</v>
      </c>
      <c r="P14" s="199"/>
      <c r="Q14" s="199"/>
      <c r="R14" s="199"/>
      <c r="S14" s="402"/>
      <c r="T14" s="403"/>
      <c r="U14" s="404"/>
      <c r="V14" s="404"/>
      <c r="W14" s="404"/>
      <c r="X14" s="404"/>
      <c r="Y14" s="404"/>
      <c r="Z14" s="404"/>
      <c r="AA14" s="404"/>
      <c r="AB14" s="404"/>
      <c r="AC14" s="404"/>
      <c r="AD14" s="404"/>
      <c r="AE14" s="405"/>
      <c r="AF14" s="405"/>
      <c r="AG14" s="196" t="str">
        <f t="shared" si="0"/>
        <v>x</v>
      </c>
      <c r="AH14" s="196"/>
      <c r="AI14" s="196"/>
      <c r="AJ14" s="404"/>
      <c r="AK14" s="196"/>
      <c r="AL14" s="76">
        <f t="shared" ca="1" si="1"/>
        <v>70.641095890410952</v>
      </c>
      <c r="AM14" s="75" t="str">
        <f t="shared" si="2"/>
        <v/>
      </c>
      <c r="AN14" s="75" t="str">
        <f t="shared" si="3"/>
        <v/>
      </c>
      <c r="AO14" s="75">
        <v>21</v>
      </c>
      <c r="AP14" s="77" t="s">
        <v>43</v>
      </c>
      <c r="AQ14" s="77">
        <v>51</v>
      </c>
      <c r="AR14" s="77" t="s">
        <v>66</v>
      </c>
    </row>
    <row r="15" spans="1:44" s="77" customFormat="1" ht="18.600000000000001" customHeight="1">
      <c r="A15" s="299" t="str">
        <f>IF(E15=1,SUMIF(E$10:E15,1),"")</f>
        <v/>
      </c>
      <c r="B15" s="295">
        <f t="shared" si="4"/>
        <v>5</v>
      </c>
      <c r="C15" s="397" t="str">
        <f t="shared" si="5"/>
        <v>Cao Viết Tùng</v>
      </c>
      <c r="D15" s="398" t="s">
        <v>1436</v>
      </c>
      <c r="E15" s="295">
        <v>3</v>
      </c>
      <c r="F15" s="399">
        <v>42548</v>
      </c>
      <c r="G15" s="295">
        <v>1</v>
      </c>
      <c r="H15" s="406" t="s">
        <v>1437</v>
      </c>
      <c r="I15" s="401"/>
      <c r="J15" s="401"/>
      <c r="K15" s="401"/>
      <c r="L15" s="401"/>
      <c r="M15" s="401"/>
      <c r="N15" s="199" t="s">
        <v>911</v>
      </c>
      <c r="O15" s="196">
        <v>6</v>
      </c>
      <c r="P15" s="199"/>
      <c r="Q15" s="199"/>
      <c r="R15" s="199"/>
      <c r="S15" s="402"/>
      <c r="T15" s="403"/>
      <c r="U15" s="404"/>
      <c r="V15" s="404"/>
      <c r="W15" s="404"/>
      <c r="X15" s="404"/>
      <c r="Y15" s="404"/>
      <c r="Z15" s="404"/>
      <c r="AA15" s="404"/>
      <c r="AB15" s="404"/>
      <c r="AC15" s="404"/>
      <c r="AD15" s="404"/>
      <c r="AE15" s="405"/>
      <c r="AF15" s="405"/>
      <c r="AG15" s="196" t="str">
        <f t="shared" si="0"/>
        <v>x</v>
      </c>
      <c r="AH15" s="196"/>
      <c r="AI15" s="196"/>
      <c r="AJ15" s="404"/>
      <c r="AK15" s="196"/>
      <c r="AL15" s="76">
        <f t="shared" ca="1" si="1"/>
        <v>9.4712328767123282</v>
      </c>
      <c r="AM15" s="75" t="str">
        <f>IF(AND(E15=1,AG15=""),1,IF(AND(E15=1,O15=1,AG15="x"),#REF!,IF(AND(E15=1,O15&lt;&gt;1),O15,IF(OR(E15&gt;1,E15=0),""))))</f>
        <v/>
      </c>
      <c r="AN15" s="75" t="str">
        <f t="shared" si="3"/>
        <v/>
      </c>
      <c r="AO15" s="75">
        <v>22</v>
      </c>
      <c r="AP15" s="77" t="s">
        <v>44</v>
      </c>
      <c r="AQ15" s="77">
        <v>52</v>
      </c>
      <c r="AR15" s="77" t="s">
        <v>67</v>
      </c>
    </row>
    <row r="16" spans="1:44" s="77" customFormat="1" ht="18.600000000000001" customHeight="1">
      <c r="A16" s="299">
        <v>3</v>
      </c>
      <c r="B16" s="295">
        <v>1</v>
      </c>
      <c r="C16" s="397" t="str">
        <f>IF(E16=1,D16,#REF!)</f>
        <v>Triệu Huyền Trang</v>
      </c>
      <c r="D16" s="398" t="s">
        <v>1438</v>
      </c>
      <c r="E16" s="295">
        <v>1</v>
      </c>
      <c r="F16" s="399">
        <v>35293</v>
      </c>
      <c r="G16" s="295">
        <v>2</v>
      </c>
      <c r="H16" s="406" t="s">
        <v>1439</v>
      </c>
      <c r="I16" s="407"/>
      <c r="J16" s="407"/>
      <c r="K16" s="407"/>
      <c r="L16" s="407"/>
      <c r="M16" s="407"/>
      <c r="N16" s="199" t="s">
        <v>911</v>
      </c>
      <c r="O16" s="196">
        <v>6</v>
      </c>
      <c r="P16" s="199"/>
      <c r="Q16" s="199"/>
      <c r="R16" s="199"/>
      <c r="S16" s="402">
        <v>80</v>
      </c>
      <c r="T16" s="403">
        <v>20</v>
      </c>
      <c r="U16" s="404"/>
      <c r="V16" s="404"/>
      <c r="W16" s="404"/>
      <c r="X16" s="404">
        <v>4</v>
      </c>
      <c r="Y16" s="404"/>
      <c r="Z16" s="404"/>
      <c r="AA16" s="404"/>
      <c r="AB16" s="404"/>
      <c r="AC16" s="404"/>
      <c r="AD16" s="404">
        <v>10</v>
      </c>
      <c r="AE16" s="405"/>
      <c r="AF16" s="405"/>
      <c r="AG16" s="196" t="str">
        <f t="shared" si="0"/>
        <v>x</v>
      </c>
      <c r="AH16" s="196"/>
      <c r="AI16" s="196"/>
      <c r="AJ16" s="404">
        <v>3</v>
      </c>
      <c r="AK16" s="196"/>
      <c r="AL16" s="76">
        <f t="shared" ca="1" si="1"/>
        <v>29.347945205479451</v>
      </c>
      <c r="AM16" s="75">
        <f t="shared" si="2"/>
        <v>6</v>
      </c>
      <c r="AN16" s="75" t="e">
        <f t="shared" si="3"/>
        <v>#N/A</v>
      </c>
      <c r="AO16" s="75">
        <v>26</v>
      </c>
      <c r="AP16" s="77" t="s">
        <v>47</v>
      </c>
      <c r="AQ16" s="77">
        <v>56</v>
      </c>
      <c r="AR16" s="77" t="s">
        <v>11</v>
      </c>
    </row>
    <row r="17" spans="1:43" s="77" customFormat="1" ht="18.600000000000001" customHeight="1">
      <c r="A17" s="299" t="str">
        <f>IF(E17=1,SUMIF(E$10:E17,1),"")</f>
        <v/>
      </c>
      <c r="B17" s="295">
        <f t="shared" si="4"/>
        <v>2</v>
      </c>
      <c r="C17" s="397" t="str">
        <f t="shared" si="5"/>
        <v>Triệu Huyền Trang</v>
      </c>
      <c r="D17" s="398" t="s">
        <v>1440</v>
      </c>
      <c r="E17" s="295">
        <v>3</v>
      </c>
      <c r="F17" s="399">
        <v>43451</v>
      </c>
      <c r="G17" s="295">
        <v>1</v>
      </c>
      <c r="H17" s="406" t="s">
        <v>1441</v>
      </c>
      <c r="I17" s="409"/>
      <c r="J17" s="409"/>
      <c r="K17" s="409"/>
      <c r="L17" s="409"/>
      <c r="M17" s="409"/>
      <c r="N17" s="199" t="s">
        <v>911</v>
      </c>
      <c r="O17" s="196">
        <v>6</v>
      </c>
      <c r="P17" s="199"/>
      <c r="Q17" s="199"/>
      <c r="R17" s="199"/>
      <c r="S17" s="402"/>
      <c r="T17" s="403"/>
      <c r="U17" s="404"/>
      <c r="V17" s="404"/>
      <c r="W17" s="404"/>
      <c r="X17" s="404"/>
      <c r="Y17" s="404"/>
      <c r="Z17" s="404"/>
      <c r="AA17" s="404"/>
      <c r="AB17" s="404"/>
      <c r="AC17" s="404"/>
      <c r="AD17" s="404"/>
      <c r="AE17" s="405"/>
      <c r="AF17" s="405"/>
      <c r="AG17" s="196" t="str">
        <f t="shared" si="0"/>
        <v>x</v>
      </c>
      <c r="AH17" s="196"/>
      <c r="AI17" s="196"/>
      <c r="AJ17" s="404"/>
      <c r="AK17" s="196"/>
      <c r="AL17" s="76">
        <f t="shared" ca="1" si="1"/>
        <v>6.9972602739726026</v>
      </c>
      <c r="AM17" s="75" t="str">
        <f t="shared" si="2"/>
        <v/>
      </c>
      <c r="AN17" s="75" t="str">
        <f t="shared" si="3"/>
        <v/>
      </c>
      <c r="AO17" s="75">
        <v>27</v>
      </c>
      <c r="AP17" s="77" t="s">
        <v>48</v>
      </c>
    </row>
    <row r="18" spans="1:43" s="77" customFormat="1" ht="18.600000000000001" customHeight="1">
      <c r="A18" s="299" t="str">
        <f>IF(E18=1,SUMIF(E$10:E18,1),"")</f>
        <v/>
      </c>
      <c r="B18" s="295">
        <f t="shared" si="4"/>
        <v>3</v>
      </c>
      <c r="C18" s="397" t="str">
        <f t="shared" si="5"/>
        <v>Triệu Huyền Trang</v>
      </c>
      <c r="D18" s="398" t="s">
        <v>1442</v>
      </c>
      <c r="E18" s="295">
        <v>3</v>
      </c>
      <c r="F18" s="399">
        <v>44221</v>
      </c>
      <c r="G18" s="295">
        <v>1</v>
      </c>
      <c r="H18" s="406" t="s">
        <v>1443</v>
      </c>
      <c r="I18" s="409"/>
      <c r="J18" s="409"/>
      <c r="K18" s="409"/>
      <c r="L18" s="409"/>
      <c r="M18" s="409"/>
      <c r="N18" s="199" t="s">
        <v>911</v>
      </c>
      <c r="O18" s="196">
        <v>6</v>
      </c>
      <c r="P18" s="199"/>
      <c r="Q18" s="199"/>
      <c r="R18" s="199"/>
      <c r="S18" s="402"/>
      <c r="T18" s="403"/>
      <c r="U18" s="404"/>
      <c r="V18" s="404"/>
      <c r="W18" s="404"/>
      <c r="X18" s="404"/>
      <c r="Y18" s="404"/>
      <c r="Z18" s="404"/>
      <c r="AA18" s="404"/>
      <c r="AB18" s="404"/>
      <c r="AC18" s="404"/>
      <c r="AD18" s="404"/>
      <c r="AE18" s="405"/>
      <c r="AF18" s="405"/>
      <c r="AG18" s="196" t="str">
        <f t="shared" si="0"/>
        <v>x</v>
      </c>
      <c r="AH18" s="196"/>
      <c r="AI18" s="196"/>
      <c r="AJ18" s="404"/>
      <c r="AK18" s="196"/>
      <c r="AL18" s="76">
        <f t="shared" ca="1" si="1"/>
        <v>4.8876712328767127</v>
      </c>
      <c r="AM18" s="75" t="str">
        <f t="shared" si="2"/>
        <v/>
      </c>
      <c r="AN18" s="75" t="str">
        <f t="shared" si="3"/>
        <v/>
      </c>
      <c r="AO18" s="75">
        <v>28</v>
      </c>
      <c r="AP18" s="77" t="s">
        <v>49</v>
      </c>
    </row>
    <row r="19" spans="1:43" s="77" customFormat="1" ht="18.600000000000001" customHeight="1">
      <c r="A19" s="299" t="str">
        <f>IF(E19=1,SUMIF(E$10:E19,1),"")</f>
        <v/>
      </c>
      <c r="B19" s="295">
        <f t="shared" si="4"/>
        <v>4</v>
      </c>
      <c r="C19" s="397" t="str">
        <f t="shared" si="5"/>
        <v>Triệu Huyền Trang</v>
      </c>
      <c r="D19" s="398" t="s">
        <v>1444</v>
      </c>
      <c r="E19" s="295">
        <v>5</v>
      </c>
      <c r="F19" s="399">
        <v>26002</v>
      </c>
      <c r="G19" s="295">
        <v>1</v>
      </c>
      <c r="H19" s="406" t="s">
        <v>1445</v>
      </c>
      <c r="I19" s="409"/>
      <c r="J19" s="409"/>
      <c r="K19" s="409"/>
      <c r="L19" s="409"/>
      <c r="M19" s="409"/>
      <c r="N19" s="199" t="s">
        <v>911</v>
      </c>
      <c r="O19" s="196">
        <v>6</v>
      </c>
      <c r="P19" s="199"/>
      <c r="Q19" s="199"/>
      <c r="R19" s="199"/>
      <c r="S19" s="402"/>
      <c r="T19" s="403"/>
      <c r="U19" s="404"/>
      <c r="V19" s="404"/>
      <c r="W19" s="404"/>
      <c r="X19" s="404"/>
      <c r="Y19" s="404"/>
      <c r="Z19" s="404"/>
      <c r="AA19" s="404"/>
      <c r="AB19" s="404"/>
      <c r="AC19" s="404"/>
      <c r="AD19" s="404"/>
      <c r="AE19" s="405"/>
      <c r="AF19" s="405"/>
      <c r="AG19" s="196" t="str">
        <f t="shared" si="0"/>
        <v>x</v>
      </c>
      <c r="AH19" s="196"/>
      <c r="AI19" s="196"/>
      <c r="AJ19" s="404"/>
      <c r="AK19" s="196"/>
      <c r="AL19" s="76">
        <f t="shared" ca="1" si="1"/>
        <v>54.802739726027397</v>
      </c>
      <c r="AM19" s="75" t="str">
        <f>IF(AND(E19=1,AG19=""),1,IF(AND(E19=1,O19=1,AG19="x"),#REF!,IF(AND(E19=1,O19&lt;&gt;1),O19,IF(OR(E19&gt;1,E19=0),""))))</f>
        <v/>
      </c>
      <c r="AN19" s="75" t="str">
        <f t="shared" si="3"/>
        <v/>
      </c>
      <c r="AO19" s="75">
        <v>29</v>
      </c>
      <c r="AP19" s="77" t="s">
        <v>7</v>
      </c>
    </row>
    <row r="20" spans="1:43" s="77" customFormat="1" ht="18.600000000000001" customHeight="1">
      <c r="A20" s="299">
        <v>4</v>
      </c>
      <c r="B20" s="295"/>
      <c r="C20" s="397" t="s">
        <v>1446</v>
      </c>
      <c r="D20" s="397" t="s">
        <v>1446</v>
      </c>
      <c r="E20" s="196">
        <v>1</v>
      </c>
      <c r="F20" s="408">
        <v>25271</v>
      </c>
      <c r="G20" s="196"/>
      <c r="H20" s="406" t="s">
        <v>1447</v>
      </c>
      <c r="I20" s="401"/>
      <c r="J20" s="401"/>
      <c r="K20" s="401"/>
      <c r="L20" s="401"/>
      <c r="M20" s="401"/>
      <c r="N20" s="199" t="s">
        <v>911</v>
      </c>
      <c r="O20" s="196">
        <v>1</v>
      </c>
      <c r="P20" s="295"/>
      <c r="Q20" s="295"/>
      <c r="R20" s="295"/>
      <c r="S20" s="404">
        <v>125</v>
      </c>
      <c r="T20" s="403">
        <v>10</v>
      </c>
      <c r="U20" s="410"/>
      <c r="V20" s="295"/>
      <c r="W20" s="295"/>
      <c r="X20" s="295"/>
      <c r="Y20" s="410"/>
      <c r="Z20" s="410"/>
      <c r="AA20" s="196"/>
      <c r="AB20" s="196"/>
      <c r="AC20" s="196"/>
      <c r="AD20" s="404"/>
      <c r="AE20" s="411"/>
      <c r="AF20" s="196"/>
      <c r="AG20" s="196" t="str">
        <f t="shared" si="0"/>
        <v/>
      </c>
      <c r="AH20" s="196"/>
      <c r="AI20" s="410"/>
      <c r="AJ20" s="196">
        <v>3</v>
      </c>
      <c r="AK20" s="196" t="s">
        <v>2943</v>
      </c>
      <c r="AL20" s="76">
        <f t="shared" ca="1" si="1"/>
        <v>56.805479452054797</v>
      </c>
      <c r="AM20" s="75"/>
      <c r="AN20" s="75"/>
    </row>
    <row r="21" spans="1:43" s="77" customFormat="1" ht="18.600000000000001" customHeight="1">
      <c r="A21" s="299">
        <v>5</v>
      </c>
      <c r="B21" s="295">
        <f>IF(E21=1,1,IF(E21&gt;1,#REF!+1,""))</f>
        <v>1</v>
      </c>
      <c r="C21" s="397" t="str">
        <f>IF(E21=1,D21,#REF!)</f>
        <v>Trương Văn Sỹ</v>
      </c>
      <c r="D21" s="398" t="s">
        <v>1448</v>
      </c>
      <c r="E21" s="295">
        <v>1</v>
      </c>
      <c r="F21" s="399" t="s">
        <v>1449</v>
      </c>
      <c r="G21" s="295">
        <v>1</v>
      </c>
      <c r="H21" s="400" t="s">
        <v>1450</v>
      </c>
      <c r="I21" s="407"/>
      <c r="J21" s="407"/>
      <c r="K21" s="407"/>
      <c r="L21" s="407"/>
      <c r="M21" s="407"/>
      <c r="N21" s="199" t="s">
        <v>947</v>
      </c>
      <c r="O21" s="196">
        <v>6</v>
      </c>
      <c r="P21" s="199"/>
      <c r="Q21" s="199"/>
      <c r="R21" s="199"/>
      <c r="S21" s="402">
        <v>125</v>
      </c>
      <c r="T21" s="403">
        <v>10</v>
      </c>
      <c r="U21" s="404"/>
      <c r="V21" s="404"/>
      <c r="W21" s="404"/>
      <c r="X21" s="404">
        <v>4</v>
      </c>
      <c r="Y21" s="404"/>
      <c r="Z21" s="404"/>
      <c r="AA21" s="404"/>
      <c r="AB21" s="404"/>
      <c r="AC21" s="404"/>
      <c r="AD21" s="404"/>
      <c r="AE21" s="405"/>
      <c r="AF21" s="405"/>
      <c r="AG21" s="196" t="str">
        <f t="shared" si="0"/>
        <v>x</v>
      </c>
      <c r="AH21" s="196"/>
      <c r="AI21" s="196"/>
      <c r="AJ21" s="404">
        <v>4</v>
      </c>
      <c r="AK21" s="196" t="s">
        <v>1839</v>
      </c>
      <c r="AL21" s="76">
        <f t="shared" ca="1" si="1"/>
        <v>48.183561643835617</v>
      </c>
      <c r="AM21" s="75">
        <f t="shared" si="2"/>
        <v>6</v>
      </c>
      <c r="AN21" s="75" t="e">
        <f t="shared" ref="AN21:AN28" si="6">IF(AM21="","",(VLOOKUP(AM21,$AO$10:$AR$21,2,0)))</f>
        <v>#N/A</v>
      </c>
    </row>
    <row r="22" spans="1:43" s="77" customFormat="1" ht="18.600000000000001" customHeight="1">
      <c r="A22" s="299" t="str">
        <f>IF(E22=1,SUMIF(E$10:E22,1),"")</f>
        <v/>
      </c>
      <c r="B22" s="295">
        <f t="shared" si="4"/>
        <v>2</v>
      </c>
      <c r="C22" s="397" t="str">
        <f t="shared" ref="C22:C29" si="7">IF(E22=1,D22,C21)</f>
        <v>Trương Văn Sỹ</v>
      </c>
      <c r="D22" s="398" t="s">
        <v>87</v>
      </c>
      <c r="E22" s="295">
        <v>2</v>
      </c>
      <c r="F22" s="399" t="s">
        <v>1451</v>
      </c>
      <c r="G22" s="295">
        <v>2</v>
      </c>
      <c r="H22" s="400" t="s">
        <v>1452</v>
      </c>
      <c r="I22" s="412"/>
      <c r="J22" s="412"/>
      <c r="K22" s="412"/>
      <c r="L22" s="412"/>
      <c r="M22" s="412"/>
      <c r="N22" s="199" t="s">
        <v>947</v>
      </c>
      <c r="O22" s="196">
        <v>1</v>
      </c>
      <c r="P22" s="295"/>
      <c r="Q22" s="295"/>
      <c r="R22" s="295"/>
      <c r="S22" s="404"/>
      <c r="T22" s="403"/>
      <c r="U22" s="404"/>
      <c r="V22" s="404"/>
      <c r="W22" s="404"/>
      <c r="X22" s="404"/>
      <c r="Y22" s="404"/>
      <c r="Z22" s="404"/>
      <c r="AA22" s="404"/>
      <c r="AB22" s="404"/>
      <c r="AC22" s="404"/>
      <c r="AD22" s="404"/>
      <c r="AE22" s="196"/>
      <c r="AF22" s="196"/>
      <c r="AG22" s="196" t="str">
        <f t="shared" si="0"/>
        <v/>
      </c>
      <c r="AH22" s="196"/>
      <c r="AI22" s="196"/>
      <c r="AJ22" s="404"/>
      <c r="AK22" s="196"/>
      <c r="AL22" s="76">
        <f t="shared" ca="1" si="1"/>
        <v>52.361643835616441</v>
      </c>
      <c r="AM22" s="75" t="str">
        <f t="shared" si="2"/>
        <v/>
      </c>
      <c r="AN22" s="75" t="str">
        <f t="shared" si="6"/>
        <v/>
      </c>
      <c r="AQ22" s="77" t="s">
        <v>24</v>
      </c>
    </row>
    <row r="23" spans="1:43" s="77" customFormat="1" ht="18.600000000000001" customHeight="1">
      <c r="A23" s="299" t="str">
        <f>IF(E23=1,SUMIF(E$10:E23,1),"")</f>
        <v/>
      </c>
      <c r="B23" s="295">
        <f t="shared" si="4"/>
        <v>3</v>
      </c>
      <c r="C23" s="397" t="str">
        <f t="shared" si="7"/>
        <v>Trương Văn Sỹ</v>
      </c>
      <c r="D23" s="398" t="s">
        <v>1453</v>
      </c>
      <c r="E23" s="295">
        <v>6</v>
      </c>
      <c r="F23" s="399">
        <v>43362</v>
      </c>
      <c r="G23" s="295">
        <v>1</v>
      </c>
      <c r="H23" s="400" t="s">
        <v>1454</v>
      </c>
      <c r="I23" s="407"/>
      <c r="J23" s="407"/>
      <c r="K23" s="407"/>
      <c r="L23" s="407"/>
      <c r="M23" s="407"/>
      <c r="N23" s="199" t="s">
        <v>947</v>
      </c>
      <c r="O23" s="196">
        <v>6</v>
      </c>
      <c r="P23" s="199"/>
      <c r="Q23" s="199"/>
      <c r="R23" s="199"/>
      <c r="S23" s="402"/>
      <c r="T23" s="403"/>
      <c r="U23" s="404"/>
      <c r="V23" s="404"/>
      <c r="W23" s="404"/>
      <c r="X23" s="404"/>
      <c r="Y23" s="404"/>
      <c r="Z23" s="404"/>
      <c r="AA23" s="404"/>
      <c r="AB23" s="404"/>
      <c r="AC23" s="404"/>
      <c r="AD23" s="404"/>
      <c r="AE23" s="405"/>
      <c r="AF23" s="405"/>
      <c r="AG23" s="196" t="str">
        <f t="shared" si="0"/>
        <v>x</v>
      </c>
      <c r="AH23" s="196"/>
      <c r="AI23" s="196"/>
      <c r="AJ23" s="404"/>
      <c r="AK23" s="196"/>
      <c r="AL23" s="76">
        <f t="shared" ca="1" si="1"/>
        <v>7.2410958904109588</v>
      </c>
      <c r="AM23" s="75" t="str">
        <f>IF(AND(E23=1,AG23=""),1,IF(AND(E23=1,O23=1,AG23="x"),#REF!,IF(AND(E23=1,O23&lt;&gt;1),O23,IF(OR(E23&gt;1,E23=0),""))))</f>
        <v/>
      </c>
      <c r="AN23" s="75" t="str">
        <f t="shared" si="6"/>
        <v/>
      </c>
    </row>
    <row r="24" spans="1:43" s="77" customFormat="1" ht="18.600000000000001" customHeight="1">
      <c r="A24" s="299">
        <v>6</v>
      </c>
      <c r="B24" s="295">
        <f>IF(E24=1,1,IF(E24&gt;1,#REF!+1,""))</f>
        <v>1</v>
      </c>
      <c r="C24" s="397" t="str">
        <f>IF(E24=1,D24,#REF!)</f>
        <v>Bùi Văn Thơm</v>
      </c>
      <c r="D24" s="398" t="s">
        <v>1455</v>
      </c>
      <c r="E24" s="196">
        <v>1</v>
      </c>
      <c r="F24" s="399">
        <v>29461</v>
      </c>
      <c r="G24" s="196">
        <v>1</v>
      </c>
      <c r="H24" s="413" t="s">
        <v>1456</v>
      </c>
      <c r="I24" s="401"/>
      <c r="J24" s="401"/>
      <c r="K24" s="401"/>
      <c r="L24" s="401"/>
      <c r="M24" s="401"/>
      <c r="N24" s="199" t="s">
        <v>947</v>
      </c>
      <c r="O24" s="196">
        <v>6</v>
      </c>
      <c r="P24" s="200"/>
      <c r="Q24" s="200"/>
      <c r="R24" s="200"/>
      <c r="S24" s="402">
        <v>125</v>
      </c>
      <c r="T24" s="403">
        <v>20</v>
      </c>
      <c r="U24" s="404">
        <v>1</v>
      </c>
      <c r="V24" s="404"/>
      <c r="W24" s="404"/>
      <c r="X24" s="404">
        <v>4</v>
      </c>
      <c r="Y24" s="404"/>
      <c r="Z24" s="404"/>
      <c r="AA24" s="404"/>
      <c r="AB24" s="404"/>
      <c r="AC24" s="404"/>
      <c r="AD24" s="404"/>
      <c r="AE24" s="405"/>
      <c r="AF24" s="405"/>
      <c r="AG24" s="196" t="str">
        <f t="shared" si="0"/>
        <v>x</v>
      </c>
      <c r="AH24" s="196"/>
      <c r="AI24" s="196"/>
      <c r="AJ24" s="404">
        <v>4</v>
      </c>
      <c r="AK24" s="196"/>
      <c r="AL24" s="76">
        <f t="shared" ca="1" si="1"/>
        <v>45.326027397260276</v>
      </c>
      <c r="AM24" s="75">
        <f t="shared" si="2"/>
        <v>6</v>
      </c>
      <c r="AN24" s="75" t="e">
        <f t="shared" si="6"/>
        <v>#N/A</v>
      </c>
    </row>
    <row r="25" spans="1:43" s="77" customFormat="1" ht="18.600000000000001" customHeight="1">
      <c r="A25" s="299" t="str">
        <f>IF(E25=1,SUMIF(E$10:E25,1),"")</f>
        <v/>
      </c>
      <c r="B25" s="295">
        <f t="shared" si="4"/>
        <v>2</v>
      </c>
      <c r="C25" s="397" t="str">
        <f t="shared" si="7"/>
        <v>Bùi Văn Thơm</v>
      </c>
      <c r="D25" s="398" t="s">
        <v>1457</v>
      </c>
      <c r="E25" s="196">
        <v>3</v>
      </c>
      <c r="F25" s="399">
        <v>41531</v>
      </c>
      <c r="G25" s="196">
        <v>2</v>
      </c>
      <c r="H25" s="414" t="s">
        <v>1458</v>
      </c>
      <c r="I25" s="415"/>
      <c r="J25" s="415"/>
      <c r="K25" s="415"/>
      <c r="L25" s="415"/>
      <c r="M25" s="415"/>
      <c r="N25" s="199" t="s">
        <v>947</v>
      </c>
      <c r="O25" s="196">
        <v>6</v>
      </c>
      <c r="P25" s="200"/>
      <c r="Q25" s="200"/>
      <c r="R25" s="200"/>
      <c r="S25" s="402"/>
      <c r="T25" s="403"/>
      <c r="U25" s="404"/>
      <c r="V25" s="404"/>
      <c r="W25" s="404"/>
      <c r="X25" s="404"/>
      <c r="Y25" s="404"/>
      <c r="Z25" s="404"/>
      <c r="AA25" s="404"/>
      <c r="AB25" s="404"/>
      <c r="AC25" s="404"/>
      <c r="AD25" s="404"/>
      <c r="AE25" s="405"/>
      <c r="AF25" s="405"/>
      <c r="AG25" s="196" t="str">
        <f t="shared" si="0"/>
        <v>x</v>
      </c>
      <c r="AH25" s="196"/>
      <c r="AI25" s="196"/>
      <c r="AJ25" s="404"/>
      <c r="AK25" s="196"/>
      <c r="AL25" s="76">
        <f t="shared" ca="1" si="1"/>
        <v>12.257534246575343</v>
      </c>
      <c r="AM25" s="75" t="str">
        <f t="shared" si="2"/>
        <v/>
      </c>
      <c r="AN25" s="75" t="str">
        <f t="shared" si="6"/>
        <v/>
      </c>
    </row>
    <row r="26" spans="1:43" s="77" customFormat="1" ht="18.600000000000001" customHeight="1">
      <c r="A26" s="299">
        <v>7</v>
      </c>
      <c r="B26" s="295">
        <f t="shared" si="4"/>
        <v>1</v>
      </c>
      <c r="C26" s="397" t="str">
        <f t="shared" si="7"/>
        <v>Bùi Văn Ngọt</v>
      </c>
      <c r="D26" s="398" t="s">
        <v>1459</v>
      </c>
      <c r="E26" s="196">
        <v>1</v>
      </c>
      <c r="F26" s="399">
        <v>31152</v>
      </c>
      <c r="G26" s="196">
        <v>2</v>
      </c>
      <c r="H26" s="406" t="s">
        <v>1460</v>
      </c>
      <c r="I26" s="416"/>
      <c r="J26" s="416"/>
      <c r="K26" s="416"/>
      <c r="L26" s="416"/>
      <c r="M26" s="416"/>
      <c r="N26" s="199" t="s">
        <v>947</v>
      </c>
      <c r="O26" s="196">
        <v>6</v>
      </c>
      <c r="P26" s="200"/>
      <c r="Q26" s="200"/>
      <c r="R26" s="200"/>
      <c r="S26" s="402">
        <v>135</v>
      </c>
      <c r="T26" s="403">
        <v>20</v>
      </c>
      <c r="U26" s="404">
        <v>1</v>
      </c>
      <c r="V26" s="404"/>
      <c r="W26" s="404"/>
      <c r="X26" s="404">
        <v>4</v>
      </c>
      <c r="Y26" s="404"/>
      <c r="Z26" s="404"/>
      <c r="AA26" s="404"/>
      <c r="AB26" s="404"/>
      <c r="AC26" s="404"/>
      <c r="AD26" s="404"/>
      <c r="AE26" s="405"/>
      <c r="AF26" s="405"/>
      <c r="AG26" s="196" t="str">
        <f t="shared" si="0"/>
        <v>x</v>
      </c>
      <c r="AH26" s="196"/>
      <c r="AI26" s="196"/>
      <c r="AJ26" s="404">
        <v>4</v>
      </c>
      <c r="AK26" s="196"/>
      <c r="AL26" s="76">
        <f t="shared" ca="1" si="1"/>
        <v>40.69315068493151</v>
      </c>
      <c r="AM26" s="75">
        <f t="shared" si="2"/>
        <v>6</v>
      </c>
      <c r="AN26" s="75" t="e">
        <f t="shared" si="6"/>
        <v>#N/A</v>
      </c>
    </row>
    <row r="27" spans="1:43" s="77" customFormat="1" ht="18.600000000000001" customHeight="1">
      <c r="A27" s="299" t="str">
        <f>IF(E27=1,SUMIF(E$10:E27,1),"")</f>
        <v/>
      </c>
      <c r="B27" s="295">
        <f t="shared" si="4"/>
        <v>2</v>
      </c>
      <c r="C27" s="397" t="str">
        <f t="shared" si="7"/>
        <v>Bùi Văn Ngọt</v>
      </c>
      <c r="D27" s="398" t="s">
        <v>1461</v>
      </c>
      <c r="E27" s="196">
        <v>2</v>
      </c>
      <c r="F27" s="399">
        <v>33138</v>
      </c>
      <c r="G27" s="196">
        <v>2</v>
      </c>
      <c r="H27" s="413" t="s">
        <v>1462</v>
      </c>
      <c r="I27" s="409"/>
      <c r="J27" s="409"/>
      <c r="K27" s="409"/>
      <c r="L27" s="409"/>
      <c r="M27" s="409"/>
      <c r="N27" s="199" t="s">
        <v>947</v>
      </c>
      <c r="O27" s="196">
        <v>1</v>
      </c>
      <c r="P27" s="199"/>
      <c r="Q27" s="199"/>
      <c r="R27" s="199"/>
      <c r="S27" s="402"/>
      <c r="T27" s="403"/>
      <c r="U27" s="404"/>
      <c r="V27" s="404"/>
      <c r="W27" s="404"/>
      <c r="X27" s="404"/>
      <c r="Y27" s="404"/>
      <c r="Z27" s="404"/>
      <c r="AA27" s="404"/>
      <c r="AB27" s="404"/>
      <c r="AC27" s="404"/>
      <c r="AD27" s="404"/>
      <c r="AE27" s="405"/>
      <c r="AF27" s="405"/>
      <c r="AG27" s="196" t="str">
        <f t="shared" si="0"/>
        <v/>
      </c>
      <c r="AH27" s="196"/>
      <c r="AI27" s="196"/>
      <c r="AJ27" s="404"/>
      <c r="AK27" s="196"/>
      <c r="AL27" s="76">
        <f t="shared" ca="1" si="1"/>
        <v>35.252054794520546</v>
      </c>
      <c r="AM27" s="75" t="str">
        <f t="shared" si="2"/>
        <v/>
      </c>
      <c r="AN27" s="75" t="str">
        <f t="shared" si="6"/>
        <v/>
      </c>
    </row>
    <row r="28" spans="1:43" s="77" customFormat="1" ht="18.600000000000001" customHeight="1">
      <c r="A28" s="299" t="str">
        <f>IF(E28=1,SUMIF(E$10:E28,1),"")</f>
        <v/>
      </c>
      <c r="B28" s="295">
        <f t="shared" si="4"/>
        <v>3</v>
      </c>
      <c r="C28" s="397" t="str">
        <f t="shared" si="7"/>
        <v>Bùi Văn Ngọt</v>
      </c>
      <c r="D28" s="398" t="s">
        <v>1463</v>
      </c>
      <c r="E28" s="196">
        <v>3</v>
      </c>
      <c r="F28" s="408">
        <v>41877</v>
      </c>
      <c r="G28" s="196">
        <v>1</v>
      </c>
      <c r="H28" s="413" t="s">
        <v>1464</v>
      </c>
      <c r="I28" s="417"/>
      <c r="J28" s="417"/>
      <c r="K28" s="417"/>
      <c r="L28" s="417"/>
      <c r="M28" s="417"/>
      <c r="N28" s="199" t="s">
        <v>947</v>
      </c>
      <c r="O28" s="196">
        <v>6</v>
      </c>
      <c r="P28" s="200"/>
      <c r="Q28" s="200"/>
      <c r="R28" s="200"/>
      <c r="S28" s="402"/>
      <c r="T28" s="403"/>
      <c r="U28" s="404"/>
      <c r="V28" s="404"/>
      <c r="W28" s="404"/>
      <c r="X28" s="404"/>
      <c r="Y28" s="404"/>
      <c r="Z28" s="404"/>
      <c r="AA28" s="404"/>
      <c r="AB28" s="404"/>
      <c r="AC28" s="404"/>
      <c r="AD28" s="404"/>
      <c r="AE28" s="405"/>
      <c r="AF28" s="405"/>
      <c r="AG28" s="196" t="str">
        <f>IF(OR(AND(E28&lt;&gt;0,O28&lt;&gt;1),AND(E28=1,O28&lt;&gt;1),AND(E30=2,O30&lt;&gt;1)),"x","")</f>
        <v>x</v>
      </c>
      <c r="AH28" s="196"/>
      <c r="AI28" s="196"/>
      <c r="AJ28" s="404"/>
      <c r="AK28" s="196"/>
      <c r="AL28" s="76">
        <f t="shared" ca="1" si="1"/>
        <v>11.30958904109589</v>
      </c>
      <c r="AM28" s="75" t="str">
        <f>IF(AND(E28=1,AG28=""),1,IF(AND(E28=1,O28=1,AG28="x"),#REF!,IF(AND(E28=1,O28&lt;&gt;1),O28,IF(OR(E28&gt;1,E28=0),""))))</f>
        <v/>
      </c>
      <c r="AN28" s="75" t="str">
        <f t="shared" si="6"/>
        <v/>
      </c>
    </row>
    <row r="29" spans="1:43" s="77" customFormat="1" ht="18.600000000000001" customHeight="1">
      <c r="A29" s="299" t="str">
        <f>IF(E29=1,SUMIF(E$10:E29,1),"")</f>
        <v/>
      </c>
      <c r="B29" s="295">
        <f t="shared" si="4"/>
        <v>4</v>
      </c>
      <c r="C29" s="397" t="str">
        <f t="shared" si="7"/>
        <v>Bùi Văn Ngọt</v>
      </c>
      <c r="D29" s="398" t="s">
        <v>1465</v>
      </c>
      <c r="E29" s="196">
        <v>3</v>
      </c>
      <c r="F29" s="408" t="s">
        <v>1466</v>
      </c>
      <c r="G29" s="196">
        <v>2</v>
      </c>
      <c r="H29" s="418" t="s">
        <v>1467</v>
      </c>
      <c r="I29" s="417"/>
      <c r="J29" s="417"/>
      <c r="K29" s="417"/>
      <c r="L29" s="417"/>
      <c r="M29" s="417"/>
      <c r="N29" s="199" t="s">
        <v>947</v>
      </c>
      <c r="O29" s="196">
        <v>6</v>
      </c>
      <c r="P29" s="200"/>
      <c r="Q29" s="200"/>
      <c r="R29" s="200"/>
      <c r="S29" s="402"/>
      <c r="T29" s="403"/>
      <c r="U29" s="404"/>
      <c r="V29" s="404"/>
      <c r="W29" s="404"/>
      <c r="X29" s="404"/>
      <c r="Y29" s="404"/>
      <c r="Z29" s="404"/>
      <c r="AA29" s="404"/>
      <c r="AB29" s="404"/>
      <c r="AC29" s="404"/>
      <c r="AD29" s="404"/>
      <c r="AE29" s="405"/>
      <c r="AF29" s="405"/>
      <c r="AG29" s="196"/>
      <c r="AH29" s="196"/>
      <c r="AI29" s="196"/>
      <c r="AJ29" s="404"/>
      <c r="AK29" s="196"/>
      <c r="AL29" s="76"/>
      <c r="AM29" s="75"/>
      <c r="AN29" s="75"/>
    </row>
    <row r="30" spans="1:43" s="77" customFormat="1" ht="18.600000000000001" customHeight="1">
      <c r="A30" s="299">
        <v>8</v>
      </c>
      <c r="B30" s="295"/>
      <c r="C30" s="398" t="s">
        <v>1468</v>
      </c>
      <c r="D30" s="398" t="s">
        <v>1468</v>
      </c>
      <c r="E30" s="196">
        <v>1</v>
      </c>
      <c r="F30" s="399">
        <v>29645</v>
      </c>
      <c r="G30" s="196">
        <v>1</v>
      </c>
      <c r="H30" s="413" t="s">
        <v>1469</v>
      </c>
      <c r="I30" s="417"/>
      <c r="J30" s="417"/>
      <c r="K30" s="417"/>
      <c r="L30" s="417"/>
      <c r="M30" s="417"/>
      <c r="N30" s="199" t="s">
        <v>947</v>
      </c>
      <c r="O30" s="196">
        <v>6</v>
      </c>
      <c r="P30" s="200"/>
      <c r="Q30" s="200"/>
      <c r="R30" s="200"/>
      <c r="S30" s="402">
        <v>140</v>
      </c>
      <c r="T30" s="403">
        <v>20</v>
      </c>
      <c r="U30" s="404">
        <v>1</v>
      </c>
      <c r="V30" s="404"/>
      <c r="W30" s="404"/>
      <c r="X30" s="404">
        <v>4</v>
      </c>
      <c r="Y30" s="404"/>
      <c r="Z30" s="404"/>
      <c r="AA30" s="404"/>
      <c r="AB30" s="404"/>
      <c r="AC30" s="404"/>
      <c r="AD30" s="404"/>
      <c r="AE30" s="405"/>
      <c r="AF30" s="405"/>
      <c r="AG30" s="196" t="str">
        <f t="shared" si="0"/>
        <v>x</v>
      </c>
      <c r="AH30" s="196"/>
      <c r="AI30" s="196"/>
      <c r="AJ30" s="404"/>
      <c r="AK30" s="196" t="s">
        <v>2943</v>
      </c>
      <c r="AL30" s="76"/>
      <c r="AM30" s="75">
        <f>IF(AND(E30=1,AG30=""),1,IF(AND(E30=1,O30=1,AG30="x"),#REF!,IF(AND(E30=1,O30&lt;&gt;1),O30,IF(OR(E30&gt;1,E30=0),""))))</f>
        <v>6</v>
      </c>
      <c r="AN30" s="75" t="e">
        <f>IF(AM30="","",(VLOOKUP(AM30,$AO$10:$AR$21,2,0)))</f>
        <v>#N/A</v>
      </c>
    </row>
    <row r="31" spans="1:43" s="197" customFormat="1" ht="13.5">
      <c r="A31" s="299">
        <v>9</v>
      </c>
      <c r="B31" s="299">
        <f t="shared" ref="B31:B32" si="8">IF(E31=1,1,IF(E31&gt;1,B30+1,""))</f>
        <v>1</v>
      </c>
      <c r="C31" s="397" t="str">
        <f>IF(E31=1,D31,C30)</f>
        <v>Bùi Thị Hạnh</v>
      </c>
      <c r="D31" s="398" t="s">
        <v>1470</v>
      </c>
      <c r="E31" s="196">
        <v>1</v>
      </c>
      <c r="F31" s="399">
        <v>29329</v>
      </c>
      <c r="G31" s="196">
        <v>2</v>
      </c>
      <c r="H31" s="428" t="s">
        <v>1471</v>
      </c>
      <c r="I31" s="429"/>
      <c r="J31" s="429"/>
      <c r="K31" s="429"/>
      <c r="L31" s="429"/>
      <c r="M31" s="429"/>
      <c r="N31" s="295" t="s">
        <v>947</v>
      </c>
      <c r="O31" s="126">
        <v>6</v>
      </c>
      <c r="P31" s="423"/>
      <c r="Q31" s="423"/>
      <c r="R31" s="423"/>
      <c r="S31" s="424">
        <v>120</v>
      </c>
      <c r="T31" s="425">
        <v>20</v>
      </c>
      <c r="U31" s="426">
        <v>1</v>
      </c>
      <c r="V31" s="299"/>
      <c r="W31" s="299"/>
      <c r="X31" s="299"/>
      <c r="Y31" s="426"/>
      <c r="Z31" s="426"/>
      <c r="AA31" s="126"/>
      <c r="AB31" s="126"/>
      <c r="AC31" s="126"/>
      <c r="AD31" s="424">
        <v>10</v>
      </c>
      <c r="AE31" s="427"/>
      <c r="AF31" s="126"/>
      <c r="AG31" s="126" t="str">
        <f t="shared" si="0"/>
        <v>x</v>
      </c>
      <c r="AH31" s="126"/>
      <c r="AI31" s="426"/>
      <c r="AJ31" s="126">
        <v>7</v>
      </c>
      <c r="AK31" s="196" t="s">
        <v>2943</v>
      </c>
      <c r="AL31" s="301">
        <f t="shared" ref="AL31:AL32" ca="1" si="9">IF(F31="","",(TODAY()-F31)/365)</f>
        <v>45.68767123287671</v>
      </c>
      <c r="AM31" s="125">
        <f t="shared" ref="AM31:AM32" si="10">IF(AND(E31=1,AG31=""),1,IF(AND(E31=1,O31=1,AG31="x"),O32,IF(AND(E31=1,O31&lt;&gt;1),O31,IF(OR(E31&gt;1,E31=0),""))))</f>
        <v>6</v>
      </c>
      <c r="AN31" s="125" t="e">
        <f>IF(AM31="","",(VLOOKUP(AM31,$AO$10:$AR$39,2,0)))</f>
        <v>#N/A</v>
      </c>
    </row>
    <row r="32" spans="1:43" s="197" customFormat="1" ht="12.75">
      <c r="A32" s="299" t="str">
        <f>IF(E32=1,SUMIF(E$10:E32,1),"")</f>
        <v/>
      </c>
      <c r="B32" s="295">
        <f t="shared" si="8"/>
        <v>2</v>
      </c>
      <c r="C32" s="397" t="str">
        <f>IF(E32=1,D32,C31)</f>
        <v>Bùi Thị Hạnh</v>
      </c>
      <c r="D32" s="398" t="s">
        <v>1472</v>
      </c>
      <c r="E32" s="196">
        <v>3</v>
      </c>
      <c r="F32" s="399">
        <v>40360</v>
      </c>
      <c r="G32" s="196">
        <v>2</v>
      </c>
      <c r="H32" s="428" t="s">
        <v>1473</v>
      </c>
      <c r="I32" s="429"/>
      <c r="J32" s="429"/>
      <c r="K32" s="429"/>
      <c r="L32" s="429"/>
      <c r="M32" s="429"/>
      <c r="N32" s="295" t="s">
        <v>947</v>
      </c>
      <c r="O32" s="196">
        <v>6</v>
      </c>
      <c r="P32" s="199"/>
      <c r="Q32" s="199"/>
      <c r="R32" s="199"/>
      <c r="S32" s="402"/>
      <c r="T32" s="403"/>
      <c r="U32" s="405"/>
      <c r="V32" s="199"/>
      <c r="W32" s="199"/>
      <c r="X32" s="199" t="s">
        <v>106</v>
      </c>
      <c r="Y32" s="405"/>
      <c r="Z32" s="405"/>
      <c r="AA32" s="196"/>
      <c r="AB32" s="196"/>
      <c r="AC32" s="196"/>
      <c r="AD32" s="404"/>
      <c r="AE32" s="411"/>
      <c r="AF32" s="196"/>
      <c r="AG32" s="196" t="str">
        <f t="shared" si="0"/>
        <v>x</v>
      </c>
      <c r="AH32" s="200"/>
      <c r="AI32" s="405"/>
      <c r="AJ32" s="200"/>
      <c r="AK32" s="200"/>
      <c r="AL32" s="301">
        <f t="shared" ca="1" si="9"/>
        <v>15.465753424657533</v>
      </c>
      <c r="AM32" s="125" t="str">
        <f t="shared" si="10"/>
        <v/>
      </c>
      <c r="AN32" s="125" t="str">
        <f>IF(AM32="","",(VLOOKUP(AM32,$AO$10:$AR$39,2,0)))</f>
        <v/>
      </c>
    </row>
    <row r="33" spans="1:40" s="77" customFormat="1" ht="18.600000000000001" customHeight="1">
      <c r="A33" s="299">
        <v>10</v>
      </c>
      <c r="B33" s="295"/>
      <c r="C33" s="397" t="s">
        <v>1474</v>
      </c>
      <c r="D33" s="397" t="s">
        <v>1474</v>
      </c>
      <c r="E33" s="196">
        <v>1</v>
      </c>
      <c r="F33" s="430" t="s">
        <v>1475</v>
      </c>
      <c r="G33" s="196">
        <v>1</v>
      </c>
      <c r="H33" s="431" t="s">
        <v>1476</v>
      </c>
      <c r="I33" s="417"/>
      <c r="J33" s="417"/>
      <c r="K33" s="417"/>
      <c r="L33" s="417"/>
      <c r="M33" s="417"/>
      <c r="N33" s="295" t="s">
        <v>947</v>
      </c>
      <c r="O33" s="196">
        <v>1</v>
      </c>
      <c r="P33" s="200"/>
      <c r="Q33" s="200"/>
      <c r="R33" s="200"/>
      <c r="S33" s="402"/>
      <c r="T33" s="403"/>
      <c r="U33" s="404"/>
      <c r="V33" s="404"/>
      <c r="W33" s="404"/>
      <c r="X33" s="404"/>
      <c r="Y33" s="404"/>
      <c r="Z33" s="404"/>
      <c r="AA33" s="404"/>
      <c r="AB33" s="404"/>
      <c r="AC33" s="404"/>
      <c r="AD33" s="404"/>
      <c r="AE33" s="405"/>
      <c r="AF33" s="405"/>
      <c r="AG33" s="196"/>
      <c r="AH33" s="196"/>
      <c r="AI33" s="196"/>
      <c r="AJ33" s="404"/>
      <c r="AK33" s="196" t="s">
        <v>1839</v>
      </c>
      <c r="AL33" s="76"/>
      <c r="AM33" s="75"/>
      <c r="AN33" s="75"/>
    </row>
    <row r="34" spans="1:40" s="77" customFormat="1" ht="18.600000000000001" customHeight="1">
      <c r="A34" s="299" t="str">
        <f>IF(E34=1,SUMIF(E$10:E34,1),"")</f>
        <v/>
      </c>
      <c r="B34" s="295"/>
      <c r="C34" s="397" t="s">
        <v>1474</v>
      </c>
      <c r="D34" s="398" t="s">
        <v>1477</v>
      </c>
      <c r="E34" s="196">
        <v>2</v>
      </c>
      <c r="F34" s="298" t="s">
        <v>1478</v>
      </c>
      <c r="G34" s="196">
        <v>2</v>
      </c>
      <c r="H34" s="418" t="s">
        <v>1479</v>
      </c>
      <c r="I34" s="417"/>
      <c r="J34" s="417"/>
      <c r="K34" s="417"/>
      <c r="L34" s="417"/>
      <c r="M34" s="417"/>
      <c r="N34" s="295" t="s">
        <v>947</v>
      </c>
      <c r="O34" s="196">
        <v>1</v>
      </c>
      <c r="P34" s="200"/>
      <c r="Q34" s="200"/>
      <c r="R34" s="200">
        <v>125</v>
      </c>
      <c r="S34" s="402">
        <v>10</v>
      </c>
      <c r="T34" s="403">
        <v>1</v>
      </c>
      <c r="U34" s="404"/>
      <c r="V34" s="404"/>
      <c r="W34" s="404"/>
      <c r="X34" s="404"/>
      <c r="Y34" s="404"/>
      <c r="Z34" s="404"/>
      <c r="AA34" s="404"/>
      <c r="AB34" s="404"/>
      <c r="AC34" s="404"/>
      <c r="AD34" s="404"/>
      <c r="AE34" s="405"/>
      <c r="AF34" s="405"/>
      <c r="AG34" s="196"/>
      <c r="AH34" s="196"/>
      <c r="AI34" s="196"/>
      <c r="AJ34" s="404"/>
      <c r="AK34" s="196"/>
      <c r="AL34" s="76"/>
      <c r="AM34" s="75"/>
      <c r="AN34" s="75"/>
    </row>
    <row r="35" spans="1:40" s="77" customFormat="1" ht="18.600000000000001" customHeight="1">
      <c r="A35" s="299" t="str">
        <f>IF(E35=1,SUMIF(E$10:E35,1),"")</f>
        <v/>
      </c>
      <c r="B35" s="295"/>
      <c r="C35" s="397" t="s">
        <v>1474</v>
      </c>
      <c r="D35" s="398" t="s">
        <v>1480</v>
      </c>
      <c r="E35" s="196">
        <v>3</v>
      </c>
      <c r="F35" s="298" t="s">
        <v>1481</v>
      </c>
      <c r="G35" s="196">
        <v>2</v>
      </c>
      <c r="H35" s="418" t="s">
        <v>1482</v>
      </c>
      <c r="I35" s="417"/>
      <c r="J35" s="417"/>
      <c r="K35" s="417"/>
      <c r="L35" s="417"/>
      <c r="M35" s="417"/>
      <c r="N35" s="295" t="s">
        <v>947</v>
      </c>
      <c r="O35" s="196">
        <v>1</v>
      </c>
      <c r="P35" s="200"/>
      <c r="Q35" s="200"/>
      <c r="R35" s="200"/>
      <c r="S35" s="402"/>
      <c r="T35" s="403"/>
      <c r="U35" s="404"/>
      <c r="V35" s="404"/>
      <c r="W35" s="404"/>
      <c r="X35" s="404"/>
      <c r="Y35" s="404"/>
      <c r="Z35" s="404"/>
      <c r="AA35" s="404"/>
      <c r="AB35" s="404"/>
      <c r="AC35" s="404"/>
      <c r="AD35" s="404"/>
      <c r="AE35" s="405"/>
      <c r="AF35" s="405"/>
      <c r="AG35" s="196"/>
      <c r="AH35" s="196"/>
      <c r="AI35" s="196"/>
      <c r="AJ35" s="404"/>
      <c r="AK35" s="196"/>
      <c r="AL35" s="76"/>
      <c r="AM35" s="75"/>
      <c r="AN35" s="75"/>
    </row>
    <row r="36" spans="1:40" s="77" customFormat="1" ht="18.600000000000001" customHeight="1">
      <c r="A36" s="299" t="str">
        <f>IF(E36=1,SUMIF(E$10:E36,1),"")</f>
        <v/>
      </c>
      <c r="B36" s="295"/>
      <c r="C36" s="397" t="s">
        <v>1474</v>
      </c>
      <c r="D36" s="398" t="s">
        <v>1483</v>
      </c>
      <c r="E36" s="196">
        <v>3</v>
      </c>
      <c r="F36" s="298" t="s">
        <v>1484</v>
      </c>
      <c r="G36" s="196">
        <v>2</v>
      </c>
      <c r="H36" s="418" t="s">
        <v>1485</v>
      </c>
      <c r="I36" s="417"/>
      <c r="J36" s="417"/>
      <c r="K36" s="417"/>
      <c r="L36" s="417"/>
      <c r="M36" s="417"/>
      <c r="N36" s="295" t="s">
        <v>947</v>
      </c>
      <c r="O36" s="196">
        <v>1</v>
      </c>
      <c r="P36" s="200"/>
      <c r="Q36" s="200"/>
      <c r="R36" s="200"/>
      <c r="S36" s="402"/>
      <c r="T36" s="403"/>
      <c r="U36" s="404"/>
      <c r="V36" s="404"/>
      <c r="W36" s="404"/>
      <c r="X36" s="404"/>
      <c r="Y36" s="404"/>
      <c r="Z36" s="404"/>
      <c r="AA36" s="404"/>
      <c r="AB36" s="404"/>
      <c r="AC36" s="404"/>
      <c r="AD36" s="404"/>
      <c r="AE36" s="405"/>
      <c r="AF36" s="405"/>
      <c r="AG36" s="196"/>
      <c r="AH36" s="196"/>
      <c r="AI36" s="196"/>
      <c r="AJ36" s="404"/>
      <c r="AK36" s="196"/>
      <c r="AL36" s="76"/>
      <c r="AM36" s="75"/>
      <c r="AN36" s="75"/>
    </row>
    <row r="37" spans="1:40" s="77" customFormat="1" ht="18.600000000000001" customHeight="1">
      <c r="A37" s="299">
        <v>11</v>
      </c>
      <c r="B37" s="295">
        <f>IF(E37=1,1,IF(E37&gt;1,#REF!+1,""))</f>
        <v>1</v>
      </c>
      <c r="C37" s="397" t="str">
        <f>IF(E37=1,D37,#REF!)</f>
        <v>Phạm Thị Loan</v>
      </c>
      <c r="D37" s="398" t="s">
        <v>1486</v>
      </c>
      <c r="E37" s="295">
        <v>1</v>
      </c>
      <c r="F37" s="399">
        <v>34067</v>
      </c>
      <c r="G37" s="295">
        <v>2</v>
      </c>
      <c r="H37" s="400" t="s">
        <v>1487</v>
      </c>
      <c r="I37" s="412"/>
      <c r="J37" s="412"/>
      <c r="K37" s="412"/>
      <c r="L37" s="412"/>
      <c r="M37" s="412"/>
      <c r="N37" s="199" t="s">
        <v>962</v>
      </c>
      <c r="O37" s="196">
        <v>6</v>
      </c>
      <c r="P37" s="199"/>
      <c r="Q37" s="199"/>
      <c r="R37" s="199"/>
      <c r="S37" s="402">
        <v>125</v>
      </c>
      <c r="T37" s="403">
        <v>20</v>
      </c>
      <c r="U37" s="404">
        <v>1</v>
      </c>
      <c r="V37" s="404">
        <v>2</v>
      </c>
      <c r="W37" s="404"/>
      <c r="X37" s="404"/>
      <c r="Y37" s="404"/>
      <c r="Z37" s="404"/>
      <c r="AA37" s="404"/>
      <c r="AB37" s="404"/>
      <c r="AC37" s="404"/>
      <c r="AD37" s="404"/>
      <c r="AE37" s="405"/>
      <c r="AF37" s="405"/>
      <c r="AG37" s="196" t="str">
        <f t="shared" ref="AG37:AG47" si="11">IF(OR(AND(E37&lt;&gt;0,O37&lt;&gt;1),AND(E37=1,O37&lt;&gt;1),AND(E38=2,O38&lt;&gt;1)),"x","")</f>
        <v>x</v>
      </c>
      <c r="AH37" s="196"/>
      <c r="AI37" s="196"/>
      <c r="AJ37" s="404"/>
      <c r="AK37" s="196"/>
      <c r="AL37" s="76">
        <f t="shared" ca="1" si="1"/>
        <v>32.706849315068496</v>
      </c>
      <c r="AM37" s="75">
        <f t="shared" ref="AM37:AM47" si="12">IF(AND(E37=1,AG37=""),1,IF(AND(E37=1,O37=1,AG37="x"),O38,IF(AND(E37=1,O37&lt;&gt;1),O37,IF(OR(E37&gt;1,E37=0),""))))</f>
        <v>6</v>
      </c>
      <c r="AN37" s="75" t="e">
        <f t="shared" ref="AN37:AN48" si="13">IF(AM37="","",(VLOOKUP(AM37,$AO$10:$AR$21,2,0)))</f>
        <v>#N/A</v>
      </c>
    </row>
    <row r="38" spans="1:40" s="77" customFormat="1" ht="18.600000000000001" customHeight="1">
      <c r="A38" s="299" t="str">
        <f>IF(E38=1,SUMIF(E$10:E38,1),"")</f>
        <v/>
      </c>
      <c r="B38" s="295">
        <f t="shared" ref="B38:B61" si="14">IF(E38=1,1,IF(E38&gt;1,B37+1,""))</f>
        <v>2</v>
      </c>
      <c r="C38" s="397" t="str">
        <f t="shared" ref="C38:C43" si="15">IF(E38=1,D38,C37)</f>
        <v>Phạm Thị Loan</v>
      </c>
      <c r="D38" s="398" t="s">
        <v>1488</v>
      </c>
      <c r="E38" s="295">
        <v>3</v>
      </c>
      <c r="F38" s="399">
        <v>41159</v>
      </c>
      <c r="G38" s="295">
        <v>2</v>
      </c>
      <c r="H38" s="400" t="s">
        <v>1489</v>
      </c>
      <c r="I38" s="407"/>
      <c r="J38" s="407"/>
      <c r="K38" s="407"/>
      <c r="L38" s="407"/>
      <c r="M38" s="407"/>
      <c r="N38" s="199" t="s">
        <v>962</v>
      </c>
      <c r="O38" s="196">
        <v>6</v>
      </c>
      <c r="P38" s="199"/>
      <c r="Q38" s="199"/>
      <c r="R38" s="199"/>
      <c r="S38" s="402"/>
      <c r="T38" s="403"/>
      <c r="U38" s="404"/>
      <c r="V38" s="404"/>
      <c r="W38" s="404"/>
      <c r="X38" s="404"/>
      <c r="Y38" s="404"/>
      <c r="Z38" s="404"/>
      <c r="AA38" s="404"/>
      <c r="AB38" s="404"/>
      <c r="AC38" s="404"/>
      <c r="AD38" s="404"/>
      <c r="AE38" s="405"/>
      <c r="AF38" s="405"/>
      <c r="AG38" s="196" t="str">
        <f t="shared" si="11"/>
        <v>x</v>
      </c>
      <c r="AH38" s="196"/>
      <c r="AI38" s="196"/>
      <c r="AJ38" s="404"/>
      <c r="AK38" s="196"/>
      <c r="AL38" s="76">
        <f t="shared" ca="1" si="1"/>
        <v>13.276712328767124</v>
      </c>
      <c r="AM38" s="75" t="str">
        <f t="shared" si="12"/>
        <v/>
      </c>
      <c r="AN38" s="75" t="str">
        <f t="shared" si="13"/>
        <v/>
      </c>
    </row>
    <row r="39" spans="1:40" s="77" customFormat="1" ht="18.600000000000001" customHeight="1">
      <c r="A39" s="299" t="str">
        <f>IF(E39=1,SUMIF(E$10:E39,1),"")</f>
        <v/>
      </c>
      <c r="B39" s="295">
        <f t="shared" si="14"/>
        <v>3</v>
      </c>
      <c r="C39" s="397" t="str">
        <f t="shared" si="15"/>
        <v>Phạm Thị Loan</v>
      </c>
      <c r="D39" s="398" t="s">
        <v>1490</v>
      </c>
      <c r="E39" s="295">
        <v>3</v>
      </c>
      <c r="F39" s="399">
        <v>43406</v>
      </c>
      <c r="G39" s="295">
        <v>1</v>
      </c>
      <c r="H39" s="432" t="s">
        <v>1491</v>
      </c>
      <c r="I39" s="409"/>
      <c r="J39" s="409"/>
      <c r="K39" s="409"/>
      <c r="L39" s="409"/>
      <c r="M39" s="409"/>
      <c r="N39" s="199" t="s">
        <v>962</v>
      </c>
      <c r="O39" s="196">
        <v>6</v>
      </c>
      <c r="P39" s="199"/>
      <c r="Q39" s="199"/>
      <c r="R39" s="199"/>
      <c r="S39" s="402"/>
      <c r="T39" s="403"/>
      <c r="U39" s="404"/>
      <c r="V39" s="404"/>
      <c r="W39" s="404"/>
      <c r="X39" s="404"/>
      <c r="Y39" s="404"/>
      <c r="Z39" s="404"/>
      <c r="AA39" s="404"/>
      <c r="AB39" s="404"/>
      <c r="AC39" s="404"/>
      <c r="AD39" s="404"/>
      <c r="AE39" s="405"/>
      <c r="AF39" s="405"/>
      <c r="AG39" s="196" t="str">
        <f t="shared" si="11"/>
        <v>x</v>
      </c>
      <c r="AH39" s="196"/>
      <c r="AI39" s="196"/>
      <c r="AJ39" s="404">
        <v>1</v>
      </c>
      <c r="AK39" s="196"/>
      <c r="AL39" s="76">
        <f t="shared" ca="1" si="1"/>
        <v>7.1205479452054794</v>
      </c>
      <c r="AM39" s="75" t="str">
        <f t="shared" si="12"/>
        <v/>
      </c>
      <c r="AN39" s="75" t="str">
        <f t="shared" si="13"/>
        <v/>
      </c>
    </row>
    <row r="40" spans="1:40" s="77" customFormat="1" ht="18.600000000000001" customHeight="1">
      <c r="A40" s="299">
        <v>12</v>
      </c>
      <c r="B40" s="295">
        <f t="shared" si="14"/>
        <v>1</v>
      </c>
      <c r="C40" s="397" t="str">
        <f t="shared" si="15"/>
        <v>Phạm Thị Định</v>
      </c>
      <c r="D40" s="398" t="s">
        <v>1492</v>
      </c>
      <c r="E40" s="295">
        <v>1</v>
      </c>
      <c r="F40" s="399">
        <v>29097</v>
      </c>
      <c r="G40" s="295">
        <v>2</v>
      </c>
      <c r="H40" s="432" t="s">
        <v>1493</v>
      </c>
      <c r="I40" s="401"/>
      <c r="J40" s="401"/>
      <c r="K40" s="401"/>
      <c r="L40" s="401"/>
      <c r="M40" s="401"/>
      <c r="N40" s="199" t="s">
        <v>962</v>
      </c>
      <c r="O40" s="196">
        <v>6</v>
      </c>
      <c r="P40" s="199"/>
      <c r="Q40" s="199"/>
      <c r="R40" s="199"/>
      <c r="S40" s="402">
        <v>110</v>
      </c>
      <c r="T40" s="403">
        <v>20</v>
      </c>
      <c r="U40" s="404"/>
      <c r="V40" s="404">
        <v>2</v>
      </c>
      <c r="W40" s="404"/>
      <c r="X40" s="404">
        <v>4</v>
      </c>
      <c r="Y40" s="404"/>
      <c r="Z40" s="404"/>
      <c r="AA40" s="404"/>
      <c r="AB40" s="404"/>
      <c r="AC40" s="404"/>
      <c r="AD40" s="404"/>
      <c r="AE40" s="405"/>
      <c r="AF40" s="405"/>
      <c r="AG40" s="196" t="str">
        <f t="shared" si="11"/>
        <v>x</v>
      </c>
      <c r="AH40" s="196"/>
      <c r="AI40" s="196"/>
      <c r="AJ40" s="404"/>
      <c r="AK40" s="196"/>
      <c r="AL40" s="76">
        <f t="shared" ca="1" si="1"/>
        <v>46.323287671232876</v>
      </c>
      <c r="AM40" s="75">
        <f t="shared" si="12"/>
        <v>6</v>
      </c>
      <c r="AN40" s="75" t="e">
        <f t="shared" si="13"/>
        <v>#N/A</v>
      </c>
    </row>
    <row r="41" spans="1:40" s="77" customFormat="1" ht="18.600000000000001" customHeight="1">
      <c r="A41" s="299" t="str">
        <f>IF(E41=1,SUMIF(E$10:E41,1),"")</f>
        <v/>
      </c>
      <c r="B41" s="295">
        <f t="shared" si="14"/>
        <v>2</v>
      </c>
      <c r="C41" s="397" t="str">
        <f t="shared" si="15"/>
        <v>Phạm Thị Định</v>
      </c>
      <c r="D41" s="398" t="s">
        <v>1494</v>
      </c>
      <c r="E41" s="295">
        <v>4</v>
      </c>
      <c r="F41" s="399">
        <v>8258</v>
      </c>
      <c r="G41" s="295">
        <v>2</v>
      </c>
      <c r="H41" s="432" t="s">
        <v>1495</v>
      </c>
      <c r="I41" s="409"/>
      <c r="J41" s="409"/>
      <c r="K41" s="409"/>
      <c r="L41" s="409"/>
      <c r="M41" s="409"/>
      <c r="N41" s="199" t="s">
        <v>962</v>
      </c>
      <c r="O41" s="196">
        <v>6</v>
      </c>
      <c r="P41" s="199"/>
      <c r="Q41" s="199"/>
      <c r="R41" s="199"/>
      <c r="S41" s="402"/>
      <c r="T41" s="403"/>
      <c r="U41" s="404"/>
      <c r="V41" s="404"/>
      <c r="W41" s="404"/>
      <c r="X41" s="404"/>
      <c r="Y41" s="404"/>
      <c r="Z41" s="404"/>
      <c r="AA41" s="404"/>
      <c r="AB41" s="404"/>
      <c r="AC41" s="404"/>
      <c r="AD41" s="404"/>
      <c r="AE41" s="405"/>
      <c r="AF41" s="405"/>
      <c r="AG41" s="196" t="str">
        <f t="shared" si="11"/>
        <v>x</v>
      </c>
      <c r="AH41" s="196"/>
      <c r="AI41" s="196"/>
      <c r="AJ41" s="404"/>
      <c r="AK41" s="196"/>
      <c r="AL41" s="76">
        <f t="shared" ca="1" si="1"/>
        <v>103.41643835616438</v>
      </c>
      <c r="AM41" s="75" t="str">
        <f t="shared" si="12"/>
        <v/>
      </c>
      <c r="AN41" s="75" t="str">
        <f t="shared" si="13"/>
        <v/>
      </c>
    </row>
    <row r="42" spans="1:40" s="77" customFormat="1" ht="18.600000000000001" customHeight="1">
      <c r="A42" s="299" t="str">
        <f>IF(E42=1,SUMIF(E$10:E42,1),"")</f>
        <v/>
      </c>
      <c r="B42" s="295">
        <f t="shared" si="14"/>
        <v>3</v>
      </c>
      <c r="C42" s="397" t="str">
        <f t="shared" si="15"/>
        <v>Phạm Thị Định</v>
      </c>
      <c r="D42" s="398" t="s">
        <v>1496</v>
      </c>
      <c r="E42" s="295">
        <v>3</v>
      </c>
      <c r="F42" s="399">
        <v>38033</v>
      </c>
      <c r="G42" s="295">
        <v>2</v>
      </c>
      <c r="H42" s="432" t="s">
        <v>1497</v>
      </c>
      <c r="I42" s="417"/>
      <c r="J42" s="417"/>
      <c r="K42" s="417"/>
      <c r="L42" s="417"/>
      <c r="M42" s="417"/>
      <c r="N42" s="199" t="s">
        <v>962</v>
      </c>
      <c r="O42" s="196">
        <v>6</v>
      </c>
      <c r="P42" s="200"/>
      <c r="Q42" s="200"/>
      <c r="R42" s="200"/>
      <c r="S42" s="402"/>
      <c r="T42" s="403"/>
      <c r="U42" s="404"/>
      <c r="V42" s="404"/>
      <c r="W42" s="404"/>
      <c r="X42" s="404"/>
      <c r="Y42" s="404"/>
      <c r="Z42" s="404"/>
      <c r="AA42" s="404"/>
      <c r="AB42" s="404"/>
      <c r="AC42" s="404"/>
      <c r="AD42" s="404"/>
      <c r="AE42" s="405"/>
      <c r="AF42" s="405"/>
      <c r="AG42" s="196" t="str">
        <f t="shared" si="11"/>
        <v>x</v>
      </c>
      <c r="AH42" s="196"/>
      <c r="AI42" s="196"/>
      <c r="AJ42" s="404"/>
      <c r="AK42" s="196"/>
      <c r="AL42" s="76">
        <f t="shared" ca="1" si="1"/>
        <v>21.841095890410958</v>
      </c>
      <c r="AM42" s="75" t="str">
        <f t="shared" si="12"/>
        <v/>
      </c>
      <c r="AN42" s="75" t="str">
        <f t="shared" si="13"/>
        <v/>
      </c>
    </row>
    <row r="43" spans="1:40" s="77" customFormat="1" ht="18.600000000000001" customHeight="1">
      <c r="A43" s="299" t="str">
        <f>IF(E43=1,SUMIF(E$10:E43,1),"")</f>
        <v/>
      </c>
      <c r="B43" s="295">
        <f t="shared" si="14"/>
        <v>4</v>
      </c>
      <c r="C43" s="397" t="str">
        <f t="shared" si="15"/>
        <v>Phạm Thị Định</v>
      </c>
      <c r="D43" s="398" t="s">
        <v>1498</v>
      </c>
      <c r="E43" s="295">
        <v>3</v>
      </c>
      <c r="F43" s="399">
        <v>38687</v>
      </c>
      <c r="G43" s="295">
        <v>1</v>
      </c>
      <c r="H43" s="432" t="s">
        <v>1499</v>
      </c>
      <c r="I43" s="401"/>
      <c r="J43" s="401"/>
      <c r="K43" s="401"/>
      <c r="L43" s="401"/>
      <c r="M43" s="401"/>
      <c r="N43" s="199" t="s">
        <v>962</v>
      </c>
      <c r="O43" s="196">
        <v>6</v>
      </c>
      <c r="P43" s="200"/>
      <c r="Q43" s="200"/>
      <c r="R43" s="200"/>
      <c r="S43" s="402"/>
      <c r="T43" s="403"/>
      <c r="U43" s="404"/>
      <c r="V43" s="404"/>
      <c r="W43" s="404"/>
      <c r="X43" s="404"/>
      <c r="Y43" s="404"/>
      <c r="Z43" s="404"/>
      <c r="AA43" s="404"/>
      <c r="AB43" s="404"/>
      <c r="AC43" s="404"/>
      <c r="AD43" s="404"/>
      <c r="AE43" s="405"/>
      <c r="AF43" s="405"/>
      <c r="AG43" s="196" t="str">
        <f t="shared" si="11"/>
        <v>x</v>
      </c>
      <c r="AH43" s="196"/>
      <c r="AI43" s="196"/>
      <c r="AJ43" s="404">
        <v>4</v>
      </c>
      <c r="AK43" s="196"/>
      <c r="AL43" s="76">
        <f t="shared" ca="1" si="1"/>
        <v>20.049315068493151</v>
      </c>
      <c r="AM43" s="75" t="str">
        <f t="shared" si="12"/>
        <v/>
      </c>
      <c r="AN43" s="75" t="str">
        <f t="shared" si="13"/>
        <v/>
      </c>
    </row>
    <row r="44" spans="1:40" s="77" customFormat="1" ht="18.600000000000001" customHeight="1">
      <c r="A44" s="299">
        <v>13</v>
      </c>
      <c r="B44" s="295">
        <f t="shared" si="14"/>
        <v>1</v>
      </c>
      <c r="C44" s="397" t="str">
        <f>IF(E44=1,D44,'[1]DS TCN'!C17)</f>
        <v>Trương Công Nam</v>
      </c>
      <c r="D44" s="398" t="s">
        <v>1500</v>
      </c>
      <c r="E44" s="295">
        <v>1</v>
      </c>
      <c r="F44" s="399">
        <v>30564</v>
      </c>
      <c r="G44" s="295">
        <v>1</v>
      </c>
      <c r="H44" s="432" t="s">
        <v>1501</v>
      </c>
      <c r="I44" s="401"/>
      <c r="J44" s="401"/>
      <c r="K44" s="401"/>
      <c r="L44" s="401"/>
      <c r="M44" s="401"/>
      <c r="N44" s="199" t="s">
        <v>962</v>
      </c>
      <c r="O44" s="196">
        <v>6</v>
      </c>
      <c r="P44" s="199"/>
      <c r="Q44" s="199"/>
      <c r="R44" s="199"/>
      <c r="S44" s="402">
        <v>130</v>
      </c>
      <c r="T44" s="403">
        <v>20</v>
      </c>
      <c r="U44" s="404"/>
      <c r="V44" s="404"/>
      <c r="W44" s="404"/>
      <c r="X44" s="404">
        <v>4</v>
      </c>
      <c r="Y44" s="404"/>
      <c r="Z44" s="404"/>
      <c r="AA44" s="404"/>
      <c r="AB44" s="404"/>
      <c r="AC44" s="404"/>
      <c r="AD44" s="404">
        <v>10</v>
      </c>
      <c r="AE44" s="405"/>
      <c r="AF44" s="405"/>
      <c r="AG44" s="196" t="str">
        <f t="shared" si="11"/>
        <v>x</v>
      </c>
      <c r="AH44" s="196"/>
      <c r="AI44" s="196"/>
      <c r="AJ44" s="404">
        <v>4</v>
      </c>
      <c r="AK44" s="196"/>
      <c r="AL44" s="76">
        <f t="shared" ca="1" si="1"/>
        <v>42.304109589041097</v>
      </c>
      <c r="AM44" s="75">
        <f t="shared" si="12"/>
        <v>6</v>
      </c>
      <c r="AN44" s="75" t="e">
        <f t="shared" si="13"/>
        <v>#N/A</v>
      </c>
    </row>
    <row r="45" spans="1:40" s="77" customFormat="1" ht="18.600000000000001" customHeight="1">
      <c r="A45" s="299" t="str">
        <f>IF(E45=1,SUMIF(E$10:E45,1),"")</f>
        <v/>
      </c>
      <c r="B45" s="295">
        <f t="shared" si="14"/>
        <v>2</v>
      </c>
      <c r="C45" s="397" t="str">
        <f>IF(E45=1,D45,C44)</f>
        <v>Trương Công Nam</v>
      </c>
      <c r="D45" s="398" t="s">
        <v>1502</v>
      </c>
      <c r="E45" s="295">
        <v>3</v>
      </c>
      <c r="F45" s="399">
        <v>39547</v>
      </c>
      <c r="G45" s="295">
        <v>2</v>
      </c>
      <c r="H45" s="432" t="s">
        <v>1503</v>
      </c>
      <c r="I45" s="409"/>
      <c r="J45" s="409"/>
      <c r="K45" s="409"/>
      <c r="L45" s="409"/>
      <c r="M45" s="409"/>
      <c r="N45" s="199" t="s">
        <v>962</v>
      </c>
      <c r="O45" s="196">
        <v>6</v>
      </c>
      <c r="P45" s="199"/>
      <c r="Q45" s="199"/>
      <c r="R45" s="199"/>
      <c r="S45" s="402"/>
      <c r="T45" s="403"/>
      <c r="U45" s="404"/>
      <c r="V45" s="404"/>
      <c r="W45" s="404"/>
      <c r="X45" s="404"/>
      <c r="Y45" s="404"/>
      <c r="Z45" s="404"/>
      <c r="AA45" s="404"/>
      <c r="AB45" s="404"/>
      <c r="AC45" s="404"/>
      <c r="AD45" s="404"/>
      <c r="AE45" s="405"/>
      <c r="AF45" s="405"/>
      <c r="AG45" s="196" t="str">
        <f t="shared" si="11"/>
        <v>x</v>
      </c>
      <c r="AH45" s="196"/>
      <c r="AI45" s="196"/>
      <c r="AJ45" s="404"/>
      <c r="AK45" s="196"/>
      <c r="AL45" s="76">
        <f t="shared" ca="1" si="1"/>
        <v>17.693150684931506</v>
      </c>
      <c r="AM45" s="75" t="str">
        <f t="shared" si="12"/>
        <v/>
      </c>
      <c r="AN45" s="75" t="str">
        <f t="shared" si="13"/>
        <v/>
      </c>
    </row>
    <row r="46" spans="1:40" s="77" customFormat="1" ht="18.600000000000001" customHeight="1">
      <c r="A46" s="299" t="str">
        <f>IF(E46=1,SUMIF(E$10:E46,1),"")</f>
        <v/>
      </c>
      <c r="B46" s="295">
        <f t="shared" si="14"/>
        <v>3</v>
      </c>
      <c r="C46" s="397" t="str">
        <f>IF(E46=1,D46,C45)</f>
        <v>Trương Công Nam</v>
      </c>
      <c r="D46" s="398" t="s">
        <v>1504</v>
      </c>
      <c r="E46" s="295">
        <v>3</v>
      </c>
      <c r="F46" s="399">
        <v>40955</v>
      </c>
      <c r="G46" s="295">
        <v>2</v>
      </c>
      <c r="H46" s="432" t="s">
        <v>1505</v>
      </c>
      <c r="I46" s="199"/>
      <c r="J46" s="199"/>
      <c r="K46" s="199"/>
      <c r="L46" s="199"/>
      <c r="M46" s="199"/>
      <c r="N46" s="199" t="s">
        <v>962</v>
      </c>
      <c r="O46" s="196">
        <v>6</v>
      </c>
      <c r="P46" s="199"/>
      <c r="Q46" s="199"/>
      <c r="R46" s="199"/>
      <c r="S46" s="402"/>
      <c r="T46" s="403"/>
      <c r="U46" s="404"/>
      <c r="V46" s="404"/>
      <c r="W46" s="404"/>
      <c r="X46" s="404"/>
      <c r="Y46" s="404"/>
      <c r="Z46" s="404"/>
      <c r="AA46" s="404"/>
      <c r="AB46" s="404"/>
      <c r="AC46" s="404"/>
      <c r="AD46" s="404"/>
      <c r="AE46" s="405"/>
      <c r="AF46" s="405"/>
      <c r="AG46" s="196" t="str">
        <f t="shared" si="11"/>
        <v>x</v>
      </c>
      <c r="AH46" s="196"/>
      <c r="AI46" s="196"/>
      <c r="AJ46" s="404"/>
      <c r="AK46" s="196"/>
      <c r="AL46" s="76">
        <f t="shared" ca="1" si="1"/>
        <v>13.835616438356164</v>
      </c>
      <c r="AM46" s="75" t="str">
        <f t="shared" si="12"/>
        <v/>
      </c>
      <c r="AN46" s="75" t="str">
        <f t="shared" si="13"/>
        <v/>
      </c>
    </row>
    <row r="47" spans="1:40" s="77" customFormat="1" ht="18.600000000000001" customHeight="1">
      <c r="A47" s="299" t="str">
        <f>IF(E47=1,SUMIF(E$10:E47,1),"")</f>
        <v/>
      </c>
      <c r="B47" s="295">
        <f t="shared" si="14"/>
        <v>4</v>
      </c>
      <c r="C47" s="398" t="s">
        <v>1506</v>
      </c>
      <c r="D47" s="398" t="s">
        <v>1506</v>
      </c>
      <c r="E47" s="196">
        <v>3</v>
      </c>
      <c r="F47" s="399">
        <v>36831</v>
      </c>
      <c r="G47" s="196">
        <v>1</v>
      </c>
      <c r="H47" s="428" t="s">
        <v>1507</v>
      </c>
      <c r="I47" s="433"/>
      <c r="J47" s="433"/>
      <c r="K47" s="433"/>
      <c r="L47" s="433"/>
      <c r="M47" s="433"/>
      <c r="N47" s="295" t="s">
        <v>962</v>
      </c>
      <c r="O47" s="196">
        <v>1</v>
      </c>
      <c r="P47" s="295"/>
      <c r="Q47" s="295"/>
      <c r="R47" s="295"/>
      <c r="S47" s="404">
        <v>110</v>
      </c>
      <c r="T47" s="403">
        <v>20</v>
      </c>
      <c r="U47" s="410">
        <v>1</v>
      </c>
      <c r="V47" s="295"/>
      <c r="W47" s="295"/>
      <c r="X47" s="295"/>
      <c r="Y47" s="410"/>
      <c r="Z47" s="410"/>
      <c r="AA47" s="196"/>
      <c r="AB47" s="196"/>
      <c r="AC47" s="196"/>
      <c r="AD47" s="404">
        <v>10</v>
      </c>
      <c r="AE47" s="411"/>
      <c r="AF47" s="196"/>
      <c r="AG47" s="196" t="str">
        <f t="shared" si="11"/>
        <v/>
      </c>
      <c r="AH47" s="196"/>
      <c r="AI47" s="410"/>
      <c r="AJ47" s="196">
        <v>7</v>
      </c>
      <c r="AK47" s="196"/>
      <c r="AL47" s="76">
        <f t="shared" ca="1" si="1"/>
        <v>25.134246575342466</v>
      </c>
      <c r="AM47" s="75" t="str">
        <f t="shared" si="12"/>
        <v/>
      </c>
      <c r="AN47" s="75" t="str">
        <f t="shared" si="13"/>
        <v/>
      </c>
    </row>
    <row r="48" spans="1:40" s="77" customFormat="1" ht="18.600000000000001" customHeight="1">
      <c r="A48" s="299">
        <v>14</v>
      </c>
      <c r="B48" s="295">
        <f t="shared" si="14"/>
        <v>1</v>
      </c>
      <c r="C48" s="398" t="s">
        <v>1506</v>
      </c>
      <c r="D48" s="398" t="s">
        <v>1508</v>
      </c>
      <c r="E48" s="196">
        <v>1</v>
      </c>
      <c r="F48" s="399">
        <v>28408</v>
      </c>
      <c r="G48" s="196">
        <v>1</v>
      </c>
      <c r="H48" s="413" t="s">
        <v>1509</v>
      </c>
      <c r="I48" s="433"/>
      <c r="J48" s="433"/>
      <c r="K48" s="433"/>
      <c r="L48" s="433"/>
      <c r="M48" s="433"/>
      <c r="N48" s="295" t="s">
        <v>962</v>
      </c>
      <c r="O48" s="196">
        <v>1</v>
      </c>
      <c r="P48" s="295"/>
      <c r="Q48" s="295"/>
      <c r="R48" s="295"/>
      <c r="S48" s="404"/>
      <c r="T48" s="403"/>
      <c r="U48" s="410"/>
      <c r="V48" s="295"/>
      <c r="W48" s="295"/>
      <c r="X48" s="295"/>
      <c r="Y48" s="410"/>
      <c r="Z48" s="410"/>
      <c r="AA48" s="196"/>
      <c r="AB48" s="196"/>
      <c r="AC48" s="196"/>
      <c r="AD48" s="404"/>
      <c r="AE48" s="411"/>
      <c r="AF48" s="196"/>
      <c r="AG48" s="196" t="str">
        <f>IF(OR(AND(E48&lt;&gt;0,O48&lt;&gt;1),AND(E48=1,O48&lt;&gt;1),AND(E49=2,O49&lt;&gt;1)),"x","")</f>
        <v/>
      </c>
      <c r="AH48" s="196"/>
      <c r="AI48" s="410"/>
      <c r="AJ48" s="196"/>
      <c r="AK48" s="196"/>
      <c r="AL48" s="76">
        <f t="shared" ca="1" si="1"/>
        <v>48.210958904109589</v>
      </c>
      <c r="AM48" s="75">
        <f>IF(AND(E48=1,AG48=""),1,IF(AND(E48=1,O48=1,AG48="x"),O49,IF(AND(E48=1,O48&lt;&gt;1),O48,IF(OR(E48&gt;1,E48=0),""))))</f>
        <v>1</v>
      </c>
      <c r="AN48" s="75" t="e">
        <f t="shared" si="13"/>
        <v>#N/A</v>
      </c>
    </row>
    <row r="49" spans="1:43" s="197" customFormat="1" ht="13.5">
      <c r="A49" s="299">
        <v>15</v>
      </c>
      <c r="B49" s="299">
        <f t="shared" si="14"/>
        <v>1</v>
      </c>
      <c r="C49" s="397" t="str">
        <f t="shared" ref="C49:C77" si="16">IF(E49=1,D49,C48)</f>
        <v>Lê Phúc Tình</v>
      </c>
      <c r="D49" s="419" t="s">
        <v>1510</v>
      </c>
      <c r="E49" s="126">
        <v>1</v>
      </c>
      <c r="F49" s="420">
        <v>19786</v>
      </c>
      <c r="G49" s="126">
        <v>1</v>
      </c>
      <c r="H49" s="421" t="s">
        <v>1511</v>
      </c>
      <c r="I49" s="434"/>
      <c r="J49" s="434"/>
      <c r="K49" s="434"/>
      <c r="L49" s="434"/>
      <c r="M49" s="434"/>
      <c r="N49" s="299" t="s">
        <v>962</v>
      </c>
      <c r="O49" s="126">
        <v>1</v>
      </c>
      <c r="P49" s="299"/>
      <c r="Q49" s="299"/>
      <c r="R49" s="299"/>
      <c r="S49" s="424">
        <v>120</v>
      </c>
      <c r="T49" s="425">
        <v>20</v>
      </c>
      <c r="U49" s="426"/>
      <c r="V49" s="299">
        <v>2</v>
      </c>
      <c r="W49" s="299"/>
      <c r="X49" s="299"/>
      <c r="Y49" s="426"/>
      <c r="Z49" s="426"/>
      <c r="AA49" s="126"/>
      <c r="AB49" s="126"/>
      <c r="AC49" s="126"/>
      <c r="AD49" s="424">
        <v>10</v>
      </c>
      <c r="AE49" s="427"/>
      <c r="AF49" s="126"/>
      <c r="AG49" s="126" t="str">
        <f t="shared" ref="AG49:AG61" si="17">IF(OR(AND(E49&lt;&gt;0,O49&lt;&gt;1),AND(E49=1,O49&lt;&gt;1),AND(E50=2,O50&lt;&gt;1)),"x","")</f>
        <v/>
      </c>
      <c r="AH49" s="126"/>
      <c r="AI49" s="426"/>
      <c r="AJ49" s="126">
        <v>3</v>
      </c>
      <c r="AK49" s="126" t="s">
        <v>2943</v>
      </c>
      <c r="AL49" s="301">
        <f t="shared" ca="1" si="1"/>
        <v>71.832876712328769</v>
      </c>
      <c r="AM49" s="125">
        <f t="shared" ref="AM49:AM61" si="18">IF(AND(E49=1,AG49=""),1,IF(AND(E49=1,O49=1,AG49="x"),O50,IF(AND(E49=1,O49&lt;&gt;1),O49,IF(OR(E49&gt;1,E49=0),""))))</f>
        <v>1</v>
      </c>
      <c r="AN49" s="125" t="e">
        <f t="shared" ref="AN49:AN54" si="19">IF(AM49="","",(VLOOKUP(AM49,$AO$10:$AR$39,2,0)))</f>
        <v>#N/A</v>
      </c>
    </row>
    <row r="50" spans="1:43" s="197" customFormat="1" ht="12.75">
      <c r="A50" s="299" t="str">
        <f>IF(E50=1,SUMIF(E$10:E50,1),"")</f>
        <v/>
      </c>
      <c r="B50" s="295">
        <f t="shared" si="14"/>
        <v>2</v>
      </c>
      <c r="C50" s="397" t="str">
        <f t="shared" si="16"/>
        <v>Lê Phúc Tình</v>
      </c>
      <c r="D50" s="398" t="s">
        <v>1512</v>
      </c>
      <c r="E50" s="196">
        <v>2</v>
      </c>
      <c r="F50" s="399">
        <v>20931</v>
      </c>
      <c r="G50" s="196">
        <v>2</v>
      </c>
      <c r="H50" s="413" t="s">
        <v>1513</v>
      </c>
      <c r="I50" s="401"/>
      <c r="J50" s="401"/>
      <c r="K50" s="401"/>
      <c r="L50" s="401"/>
      <c r="M50" s="401"/>
      <c r="N50" s="295" t="s">
        <v>962</v>
      </c>
      <c r="O50" s="196">
        <v>1</v>
      </c>
      <c r="P50" s="295"/>
      <c r="Q50" s="295"/>
      <c r="R50" s="295"/>
      <c r="S50" s="404"/>
      <c r="T50" s="403"/>
      <c r="U50" s="410"/>
      <c r="V50" s="295"/>
      <c r="W50" s="295"/>
      <c r="X50" s="295"/>
      <c r="Y50" s="410"/>
      <c r="Z50" s="410"/>
      <c r="AA50" s="196"/>
      <c r="AB50" s="196"/>
      <c r="AC50" s="196"/>
      <c r="AD50" s="404"/>
      <c r="AE50" s="411"/>
      <c r="AF50" s="196"/>
      <c r="AG50" s="196" t="str">
        <f t="shared" si="17"/>
        <v/>
      </c>
      <c r="AH50" s="196"/>
      <c r="AI50" s="410"/>
      <c r="AJ50" s="196"/>
      <c r="AK50" s="196"/>
      <c r="AL50" s="301">
        <f t="shared" ca="1" si="1"/>
        <v>68.69589041095891</v>
      </c>
      <c r="AM50" s="125" t="str">
        <f t="shared" si="18"/>
        <v/>
      </c>
      <c r="AN50" s="125" t="str">
        <f t="shared" si="19"/>
        <v/>
      </c>
    </row>
    <row r="51" spans="1:43" s="197" customFormat="1" ht="13.5">
      <c r="A51" s="299">
        <v>16</v>
      </c>
      <c r="B51" s="299">
        <f t="shared" si="14"/>
        <v>1</v>
      </c>
      <c r="C51" s="397" t="str">
        <f t="shared" si="16"/>
        <v>Phan Trung Hậu</v>
      </c>
      <c r="D51" s="419" t="s">
        <v>1514</v>
      </c>
      <c r="E51" s="126">
        <v>1</v>
      </c>
      <c r="F51" s="420">
        <v>30246</v>
      </c>
      <c r="G51" s="126">
        <v>1</v>
      </c>
      <c r="H51" s="421" t="s">
        <v>1515</v>
      </c>
      <c r="I51" s="434"/>
      <c r="J51" s="434"/>
      <c r="K51" s="434"/>
      <c r="L51" s="434"/>
      <c r="M51" s="434"/>
      <c r="N51" s="299" t="s">
        <v>962</v>
      </c>
      <c r="O51" s="126">
        <v>6</v>
      </c>
      <c r="P51" s="299"/>
      <c r="Q51" s="299"/>
      <c r="R51" s="299"/>
      <c r="S51" s="424">
        <v>135</v>
      </c>
      <c r="T51" s="425">
        <v>20</v>
      </c>
      <c r="U51" s="426"/>
      <c r="V51" s="299">
        <v>2</v>
      </c>
      <c r="W51" s="299"/>
      <c r="X51" s="299"/>
      <c r="Y51" s="426"/>
      <c r="Z51" s="426"/>
      <c r="AA51" s="126"/>
      <c r="AB51" s="126"/>
      <c r="AC51" s="126"/>
      <c r="AD51" s="424">
        <v>10</v>
      </c>
      <c r="AE51" s="427"/>
      <c r="AF51" s="126"/>
      <c r="AG51" s="126" t="str">
        <f t="shared" si="17"/>
        <v>x</v>
      </c>
      <c r="AH51" s="126"/>
      <c r="AI51" s="426"/>
      <c r="AJ51" s="126">
        <v>3</v>
      </c>
      <c r="AK51" s="126" t="s">
        <v>2943</v>
      </c>
      <c r="AL51" s="301">
        <f t="shared" ca="1" si="1"/>
        <v>43.175342465753424</v>
      </c>
      <c r="AM51" s="125">
        <f t="shared" si="18"/>
        <v>6</v>
      </c>
      <c r="AN51" s="125" t="e">
        <f t="shared" si="19"/>
        <v>#N/A</v>
      </c>
      <c r="AQ51" s="197" t="s">
        <v>24</v>
      </c>
    </row>
    <row r="52" spans="1:43" s="197" customFormat="1" ht="12.75">
      <c r="A52" s="299" t="str">
        <f>IF(E52=1,SUMIF(E$10:E52,1),"")</f>
        <v/>
      </c>
      <c r="B52" s="295">
        <f t="shared" si="14"/>
        <v>2</v>
      </c>
      <c r="C52" s="397" t="str">
        <f t="shared" si="16"/>
        <v>Phan Trung Hậu</v>
      </c>
      <c r="D52" s="398" t="s">
        <v>1516</v>
      </c>
      <c r="E52" s="196">
        <v>3</v>
      </c>
      <c r="F52" s="399">
        <v>38945</v>
      </c>
      <c r="G52" s="196">
        <v>1</v>
      </c>
      <c r="H52" s="413" t="s">
        <v>1517</v>
      </c>
      <c r="I52" s="401"/>
      <c r="J52" s="401"/>
      <c r="K52" s="401"/>
      <c r="L52" s="401"/>
      <c r="M52" s="401"/>
      <c r="N52" s="295" t="s">
        <v>962</v>
      </c>
      <c r="O52" s="196">
        <v>6</v>
      </c>
      <c r="P52" s="295"/>
      <c r="Q52" s="295"/>
      <c r="R52" s="295"/>
      <c r="S52" s="404"/>
      <c r="T52" s="403"/>
      <c r="U52" s="410"/>
      <c r="V52" s="295"/>
      <c r="W52" s="295"/>
      <c r="X52" s="295"/>
      <c r="Y52" s="410"/>
      <c r="Z52" s="410"/>
      <c r="AA52" s="196"/>
      <c r="AB52" s="196"/>
      <c r="AC52" s="196"/>
      <c r="AD52" s="404"/>
      <c r="AE52" s="411"/>
      <c r="AF52" s="196"/>
      <c r="AG52" s="196" t="str">
        <f t="shared" si="17"/>
        <v>x</v>
      </c>
      <c r="AH52" s="196"/>
      <c r="AI52" s="410"/>
      <c r="AJ52" s="196"/>
      <c r="AK52" s="196"/>
      <c r="AL52" s="301">
        <f t="shared" ca="1" si="1"/>
        <v>19.342465753424658</v>
      </c>
      <c r="AM52" s="75" t="str">
        <f t="shared" si="18"/>
        <v/>
      </c>
      <c r="AN52" s="125" t="str">
        <f t="shared" si="19"/>
        <v/>
      </c>
    </row>
    <row r="53" spans="1:43" s="77" customFormat="1" ht="12.75">
      <c r="A53" s="299" t="str">
        <f>IF(E53=1,SUMIF(E$10:E53,1),"")</f>
        <v/>
      </c>
      <c r="B53" s="295">
        <f t="shared" si="14"/>
        <v>3</v>
      </c>
      <c r="C53" s="397" t="str">
        <f t="shared" si="16"/>
        <v>Phan Trung Hậu</v>
      </c>
      <c r="D53" s="398" t="s">
        <v>1518</v>
      </c>
      <c r="E53" s="196">
        <v>3</v>
      </c>
      <c r="F53" s="399">
        <v>41963</v>
      </c>
      <c r="G53" s="196">
        <v>2</v>
      </c>
      <c r="H53" s="413" t="s">
        <v>1519</v>
      </c>
      <c r="I53" s="401"/>
      <c r="J53" s="401"/>
      <c r="K53" s="401"/>
      <c r="L53" s="401"/>
      <c r="M53" s="401"/>
      <c r="N53" s="295" t="s">
        <v>962</v>
      </c>
      <c r="O53" s="196">
        <v>6</v>
      </c>
      <c r="P53" s="295"/>
      <c r="Q53" s="295"/>
      <c r="R53" s="295"/>
      <c r="S53" s="404"/>
      <c r="T53" s="403"/>
      <c r="U53" s="410"/>
      <c r="V53" s="295"/>
      <c r="W53" s="295"/>
      <c r="X53" s="295"/>
      <c r="Y53" s="410"/>
      <c r="Z53" s="410"/>
      <c r="AA53" s="196"/>
      <c r="AB53" s="196"/>
      <c r="AC53" s="196"/>
      <c r="AD53" s="404"/>
      <c r="AE53" s="411"/>
      <c r="AF53" s="196"/>
      <c r="AG53" s="196" t="str">
        <f t="shared" si="17"/>
        <v>x</v>
      </c>
      <c r="AH53" s="196"/>
      <c r="AI53" s="410"/>
      <c r="AJ53" s="196"/>
      <c r="AK53" s="196"/>
      <c r="AL53" s="301">
        <f t="shared" ca="1" si="1"/>
        <v>11.073972602739726</v>
      </c>
      <c r="AM53" s="75" t="str">
        <f t="shared" si="18"/>
        <v/>
      </c>
      <c r="AN53" s="125" t="str">
        <f t="shared" si="19"/>
        <v/>
      </c>
    </row>
    <row r="54" spans="1:43" s="197" customFormat="1" ht="13.5">
      <c r="A54" s="299">
        <v>17</v>
      </c>
      <c r="B54" s="299">
        <f t="shared" si="14"/>
        <v>1</v>
      </c>
      <c r="C54" s="397" t="str">
        <f t="shared" si="16"/>
        <v>Phan Đình Vũ</v>
      </c>
      <c r="D54" s="419" t="s">
        <v>1520</v>
      </c>
      <c r="E54" s="126">
        <v>1</v>
      </c>
      <c r="F54" s="435">
        <v>19353</v>
      </c>
      <c r="G54" s="126">
        <v>2</v>
      </c>
      <c r="H54" s="436" t="s">
        <v>1521</v>
      </c>
      <c r="I54" s="434"/>
      <c r="J54" s="434"/>
      <c r="K54" s="434"/>
      <c r="L54" s="434"/>
      <c r="M54" s="434"/>
      <c r="N54" s="299" t="s">
        <v>962</v>
      </c>
      <c r="O54" s="126">
        <v>6</v>
      </c>
      <c r="P54" s="299"/>
      <c r="Q54" s="299"/>
      <c r="R54" s="299"/>
      <c r="S54" s="424">
        <v>95</v>
      </c>
      <c r="T54" s="425">
        <v>20</v>
      </c>
      <c r="U54" s="426">
        <v>1</v>
      </c>
      <c r="V54" s="299">
        <v>2</v>
      </c>
      <c r="W54" s="299"/>
      <c r="X54" s="299"/>
      <c r="Y54" s="426"/>
      <c r="Z54" s="426"/>
      <c r="AA54" s="126"/>
      <c r="AB54" s="126"/>
      <c r="AC54" s="126"/>
      <c r="AD54" s="424"/>
      <c r="AE54" s="427"/>
      <c r="AF54" s="126"/>
      <c r="AG54" s="126" t="str">
        <f t="shared" si="17"/>
        <v>x</v>
      </c>
      <c r="AH54" s="126"/>
      <c r="AI54" s="426"/>
      <c r="AJ54" s="126">
        <v>4</v>
      </c>
      <c r="AK54" s="126"/>
      <c r="AL54" s="301">
        <f t="shared" ca="1" si="1"/>
        <v>73.019178082191786</v>
      </c>
      <c r="AM54" s="125">
        <f>IF(AND(E54=1,AG54=""),1,IF(AND(E54=1,O54=1,AG54="x"),O56,IF(AND(E54=1,O54&lt;&gt;1),O54,IF(OR(E54&gt;1,E54=0),""))))</f>
        <v>6</v>
      </c>
      <c r="AN54" s="125" t="e">
        <f t="shared" si="19"/>
        <v>#N/A</v>
      </c>
    </row>
    <row r="55" spans="1:43" s="77" customFormat="1" ht="12.75">
      <c r="A55" s="299" t="str">
        <f>IF(E55=1,SUMIF(E$10:E55,1),"")</f>
        <v/>
      </c>
      <c r="B55" s="295">
        <f t="shared" si="14"/>
        <v>2</v>
      </c>
      <c r="C55" s="397" t="str">
        <f t="shared" si="16"/>
        <v>Phan Đình Vũ</v>
      </c>
      <c r="D55" s="398" t="s">
        <v>1522</v>
      </c>
      <c r="E55" s="196">
        <v>3</v>
      </c>
      <c r="F55" s="399">
        <v>27992</v>
      </c>
      <c r="G55" s="196">
        <v>2</v>
      </c>
      <c r="H55" s="437" t="s">
        <v>1523</v>
      </c>
      <c r="I55" s="401"/>
      <c r="J55" s="401"/>
      <c r="K55" s="401"/>
      <c r="L55" s="401"/>
      <c r="M55" s="401"/>
      <c r="N55" s="295" t="s">
        <v>962</v>
      </c>
      <c r="O55" s="196">
        <v>6</v>
      </c>
      <c r="P55" s="295"/>
      <c r="Q55" s="295"/>
      <c r="R55" s="295"/>
      <c r="S55" s="404"/>
      <c r="T55" s="403"/>
      <c r="U55" s="410"/>
      <c r="V55" s="295"/>
      <c r="W55" s="295"/>
      <c r="X55" s="295"/>
      <c r="Y55" s="410"/>
      <c r="Z55" s="410"/>
      <c r="AA55" s="196"/>
      <c r="AB55" s="196"/>
      <c r="AC55" s="196"/>
      <c r="AD55" s="404"/>
      <c r="AE55" s="411"/>
      <c r="AF55" s="196"/>
      <c r="AG55" s="196" t="str">
        <f t="shared" si="17"/>
        <v>x</v>
      </c>
      <c r="AH55" s="196"/>
      <c r="AI55" s="410"/>
      <c r="AJ55" s="196"/>
      <c r="AK55" s="196"/>
      <c r="AL55" s="301">
        <f t="shared" ca="1" si="1"/>
        <v>49.350684931506848</v>
      </c>
      <c r="AM55" s="75"/>
      <c r="AN55" s="125"/>
    </row>
    <row r="56" spans="1:43" s="197" customFormat="1" ht="12.75">
      <c r="A56" s="299" t="str">
        <f>IF(E56=1,SUMIF(E$10:E56,1),"")</f>
        <v/>
      </c>
      <c r="B56" s="295">
        <f>IF(E56=1,1,IF(E56&gt;1,B54+1,""))</f>
        <v>2</v>
      </c>
      <c r="C56" s="397" t="str">
        <f t="shared" si="16"/>
        <v>Phan Đình Vũ</v>
      </c>
      <c r="D56" s="398" t="s">
        <v>1520</v>
      </c>
      <c r="E56" s="196">
        <v>3</v>
      </c>
      <c r="F56" s="399">
        <v>33097</v>
      </c>
      <c r="G56" s="196">
        <v>1</v>
      </c>
      <c r="H56" s="437" t="s">
        <v>1524</v>
      </c>
      <c r="I56" s="433"/>
      <c r="J56" s="433"/>
      <c r="K56" s="433"/>
      <c r="L56" s="433"/>
      <c r="M56" s="433"/>
      <c r="N56" s="295" t="s">
        <v>962</v>
      </c>
      <c r="O56" s="196">
        <v>6</v>
      </c>
      <c r="P56" s="295"/>
      <c r="Q56" s="295"/>
      <c r="R56" s="295"/>
      <c r="S56" s="404"/>
      <c r="T56" s="403"/>
      <c r="U56" s="410"/>
      <c r="V56" s="295"/>
      <c r="W56" s="295"/>
      <c r="X56" s="295"/>
      <c r="Y56" s="410"/>
      <c r="Z56" s="410"/>
      <c r="AA56" s="196"/>
      <c r="AB56" s="196"/>
      <c r="AC56" s="196"/>
      <c r="AD56" s="404"/>
      <c r="AE56" s="411"/>
      <c r="AF56" s="196"/>
      <c r="AG56" s="196" t="str">
        <f t="shared" si="17"/>
        <v>x</v>
      </c>
      <c r="AH56" s="196"/>
      <c r="AI56" s="410"/>
      <c r="AJ56" s="196"/>
      <c r="AK56" s="196"/>
      <c r="AL56" s="301">
        <f t="shared" ca="1" si="1"/>
        <v>35.364383561643834</v>
      </c>
      <c r="AM56" s="125" t="str">
        <f t="shared" si="18"/>
        <v/>
      </c>
      <c r="AN56" s="125" t="str">
        <f t="shared" ref="AN56:AN61" si="20">IF(AM56="","",(VLOOKUP(AM56,$AO$10:$AR$39,2,0)))</f>
        <v/>
      </c>
    </row>
    <row r="57" spans="1:43" s="197" customFormat="1" ht="12.75">
      <c r="A57" s="299" t="str">
        <f>IF(E57=1,SUMIF(E$10:E57,1),"")</f>
        <v/>
      </c>
      <c r="B57" s="295">
        <f t="shared" si="14"/>
        <v>3</v>
      </c>
      <c r="C57" s="397" t="str">
        <f t="shared" si="16"/>
        <v>Phan Đình Vũ</v>
      </c>
      <c r="D57" s="398" t="s">
        <v>1525</v>
      </c>
      <c r="E57" s="196">
        <v>3</v>
      </c>
      <c r="F57" s="399">
        <v>33446</v>
      </c>
      <c r="G57" s="196">
        <v>2</v>
      </c>
      <c r="H57" s="437" t="s">
        <v>1526</v>
      </c>
      <c r="I57" s="401"/>
      <c r="J57" s="401"/>
      <c r="K57" s="401"/>
      <c r="L57" s="401"/>
      <c r="M57" s="401"/>
      <c r="N57" s="295" t="s">
        <v>962</v>
      </c>
      <c r="O57" s="196">
        <v>6</v>
      </c>
      <c r="P57" s="295"/>
      <c r="Q57" s="295"/>
      <c r="R57" s="295"/>
      <c r="S57" s="404"/>
      <c r="T57" s="403"/>
      <c r="U57" s="410"/>
      <c r="V57" s="295"/>
      <c r="W57" s="295"/>
      <c r="X57" s="295"/>
      <c r="Y57" s="410"/>
      <c r="Z57" s="410"/>
      <c r="AA57" s="196"/>
      <c r="AB57" s="196"/>
      <c r="AC57" s="196"/>
      <c r="AD57" s="404"/>
      <c r="AE57" s="411"/>
      <c r="AF57" s="196"/>
      <c r="AG57" s="196" t="str">
        <f t="shared" si="17"/>
        <v>x</v>
      </c>
      <c r="AH57" s="196"/>
      <c r="AI57" s="410"/>
      <c r="AJ57" s="196"/>
      <c r="AK57" s="196"/>
      <c r="AL57" s="301">
        <f t="shared" ca="1" si="1"/>
        <v>34.408219178082192</v>
      </c>
      <c r="AM57" s="125" t="str">
        <f t="shared" si="18"/>
        <v/>
      </c>
      <c r="AN57" s="125" t="str">
        <f t="shared" si="20"/>
        <v/>
      </c>
    </row>
    <row r="58" spans="1:43" s="77" customFormat="1" ht="12.75">
      <c r="A58" s="299" t="str">
        <f>IF(E58=1,SUMIF(E$10:E58,1),"")</f>
        <v/>
      </c>
      <c r="B58" s="295">
        <f t="shared" si="14"/>
        <v>4</v>
      </c>
      <c r="C58" s="397" t="str">
        <f t="shared" si="16"/>
        <v>Phan Đình Vũ</v>
      </c>
      <c r="D58" s="398" t="s">
        <v>1527</v>
      </c>
      <c r="E58" s="196">
        <v>6</v>
      </c>
      <c r="F58" s="399">
        <v>40540</v>
      </c>
      <c r="G58" s="196">
        <v>2</v>
      </c>
      <c r="H58" s="437" t="s">
        <v>1528</v>
      </c>
      <c r="I58" s="401"/>
      <c r="J58" s="401"/>
      <c r="K58" s="401"/>
      <c r="L58" s="401"/>
      <c r="M58" s="401"/>
      <c r="N58" s="295" t="s">
        <v>962</v>
      </c>
      <c r="O58" s="196">
        <v>6</v>
      </c>
      <c r="P58" s="295"/>
      <c r="Q58" s="295"/>
      <c r="R58" s="295"/>
      <c r="S58" s="404"/>
      <c r="T58" s="403"/>
      <c r="U58" s="410"/>
      <c r="V58" s="295"/>
      <c r="W58" s="295"/>
      <c r="X58" s="295"/>
      <c r="Y58" s="410"/>
      <c r="Z58" s="410"/>
      <c r="AA58" s="196"/>
      <c r="AB58" s="196"/>
      <c r="AC58" s="196"/>
      <c r="AD58" s="404"/>
      <c r="AE58" s="411"/>
      <c r="AF58" s="196"/>
      <c r="AG58" s="196" t="str">
        <f t="shared" si="17"/>
        <v>x</v>
      </c>
      <c r="AH58" s="196"/>
      <c r="AI58" s="410"/>
      <c r="AJ58" s="196"/>
      <c r="AK58" s="196"/>
      <c r="AL58" s="301">
        <f t="shared" ca="1" si="1"/>
        <v>14.972602739726028</v>
      </c>
      <c r="AM58" s="75" t="str">
        <f t="shared" si="18"/>
        <v/>
      </c>
      <c r="AN58" s="125" t="str">
        <f t="shared" si="20"/>
        <v/>
      </c>
    </row>
    <row r="59" spans="1:43" s="197" customFormat="1" ht="12.75">
      <c r="A59" s="299" t="str">
        <f>IF(E59=1,SUMIF(E$10:E59,1),"")</f>
        <v/>
      </c>
      <c r="B59" s="295">
        <f t="shared" si="14"/>
        <v>5</v>
      </c>
      <c r="C59" s="397" t="str">
        <f t="shared" si="16"/>
        <v>Phan Đình Vũ</v>
      </c>
      <c r="D59" s="398" t="s">
        <v>1529</v>
      </c>
      <c r="E59" s="196">
        <v>6</v>
      </c>
      <c r="F59" s="408">
        <v>42653</v>
      </c>
      <c r="G59" s="196">
        <v>2</v>
      </c>
      <c r="H59" s="437" t="s">
        <v>1530</v>
      </c>
      <c r="I59" s="401"/>
      <c r="J59" s="401"/>
      <c r="K59" s="401"/>
      <c r="L59" s="401"/>
      <c r="M59" s="401"/>
      <c r="N59" s="295" t="s">
        <v>962</v>
      </c>
      <c r="O59" s="196">
        <v>6</v>
      </c>
      <c r="P59" s="295"/>
      <c r="Q59" s="295"/>
      <c r="R59" s="295"/>
      <c r="S59" s="404"/>
      <c r="T59" s="403"/>
      <c r="U59" s="410"/>
      <c r="V59" s="295"/>
      <c r="W59" s="295"/>
      <c r="X59" s="295"/>
      <c r="Y59" s="410"/>
      <c r="Z59" s="410"/>
      <c r="AA59" s="196"/>
      <c r="AB59" s="196"/>
      <c r="AC59" s="196"/>
      <c r="AD59" s="404"/>
      <c r="AE59" s="411"/>
      <c r="AF59" s="196"/>
      <c r="AG59" s="196" t="str">
        <f t="shared" si="17"/>
        <v>x</v>
      </c>
      <c r="AH59" s="196"/>
      <c r="AI59" s="410"/>
      <c r="AJ59" s="196"/>
      <c r="AK59" s="196"/>
      <c r="AL59" s="301">
        <f t="shared" ca="1" si="1"/>
        <v>9.1835616438356169</v>
      </c>
      <c r="AM59" s="125" t="str">
        <f t="shared" si="18"/>
        <v/>
      </c>
      <c r="AN59" s="125" t="str">
        <f t="shared" si="20"/>
        <v/>
      </c>
    </row>
    <row r="60" spans="1:43" s="77" customFormat="1" ht="12.75">
      <c r="A60" s="299" t="str">
        <f>IF(E60=1,SUMIF(E$10:E60,1),"")</f>
        <v/>
      </c>
      <c r="B60" s="295">
        <f t="shared" si="14"/>
        <v>6</v>
      </c>
      <c r="C60" s="397" t="str">
        <f t="shared" si="16"/>
        <v>Phan Đình Vũ</v>
      </c>
      <c r="D60" s="398" t="s">
        <v>1531</v>
      </c>
      <c r="E60" s="196">
        <v>6</v>
      </c>
      <c r="F60" s="399">
        <v>43353</v>
      </c>
      <c r="G60" s="196">
        <v>1</v>
      </c>
      <c r="H60" s="437" t="s">
        <v>1532</v>
      </c>
      <c r="I60" s="401"/>
      <c r="J60" s="401"/>
      <c r="K60" s="401"/>
      <c r="L60" s="401"/>
      <c r="M60" s="401"/>
      <c r="N60" s="295" t="s">
        <v>962</v>
      </c>
      <c r="O60" s="196">
        <v>6</v>
      </c>
      <c r="P60" s="295"/>
      <c r="Q60" s="295"/>
      <c r="R60" s="295"/>
      <c r="S60" s="404"/>
      <c r="T60" s="403"/>
      <c r="U60" s="410"/>
      <c r="V60" s="295"/>
      <c r="W60" s="295"/>
      <c r="X60" s="295"/>
      <c r="Y60" s="410"/>
      <c r="Z60" s="410"/>
      <c r="AA60" s="196"/>
      <c r="AB60" s="196"/>
      <c r="AC60" s="196"/>
      <c r="AD60" s="404"/>
      <c r="AE60" s="411"/>
      <c r="AF60" s="196"/>
      <c r="AG60" s="196" t="str">
        <f t="shared" si="17"/>
        <v>x</v>
      </c>
      <c r="AH60" s="196"/>
      <c r="AI60" s="410"/>
      <c r="AJ60" s="196"/>
      <c r="AK60" s="196"/>
      <c r="AL60" s="301">
        <f t="shared" ca="1" si="1"/>
        <v>7.2657534246575342</v>
      </c>
      <c r="AM60" s="75" t="str">
        <f t="shared" si="18"/>
        <v/>
      </c>
      <c r="AN60" s="125" t="str">
        <f t="shared" si="20"/>
        <v/>
      </c>
    </row>
    <row r="61" spans="1:43" s="197" customFormat="1" ht="12.75">
      <c r="A61" s="299" t="str">
        <f>IF(E61=1,SUMIF(E$10:E61,1),"")</f>
        <v/>
      </c>
      <c r="B61" s="295">
        <f t="shared" si="14"/>
        <v>7</v>
      </c>
      <c r="C61" s="397" t="str">
        <f t="shared" si="16"/>
        <v>Phan Đình Vũ</v>
      </c>
      <c r="D61" s="398" t="s">
        <v>1533</v>
      </c>
      <c r="E61" s="196">
        <v>6</v>
      </c>
      <c r="F61" s="399">
        <v>43353</v>
      </c>
      <c r="G61" s="196">
        <v>2</v>
      </c>
      <c r="H61" s="437" t="s">
        <v>1534</v>
      </c>
      <c r="I61" s="433"/>
      <c r="J61" s="433"/>
      <c r="K61" s="433"/>
      <c r="L61" s="433"/>
      <c r="M61" s="433"/>
      <c r="N61" s="295" t="s">
        <v>962</v>
      </c>
      <c r="O61" s="196">
        <v>6</v>
      </c>
      <c r="P61" s="295"/>
      <c r="Q61" s="295"/>
      <c r="R61" s="295"/>
      <c r="S61" s="404"/>
      <c r="T61" s="403"/>
      <c r="U61" s="410"/>
      <c r="V61" s="295"/>
      <c r="W61" s="295"/>
      <c r="X61" s="295"/>
      <c r="Y61" s="410"/>
      <c r="Z61" s="410"/>
      <c r="AA61" s="196"/>
      <c r="AB61" s="196"/>
      <c r="AC61" s="196"/>
      <c r="AD61" s="404"/>
      <c r="AE61" s="411"/>
      <c r="AF61" s="196"/>
      <c r="AG61" s="196" t="str">
        <f t="shared" si="17"/>
        <v>x</v>
      </c>
      <c r="AH61" s="196"/>
      <c r="AI61" s="410"/>
      <c r="AJ61" s="196"/>
      <c r="AK61" s="196"/>
      <c r="AL61" s="301">
        <f t="shared" ca="1" si="1"/>
        <v>7.2657534246575342</v>
      </c>
      <c r="AM61" s="125" t="str">
        <f t="shared" si="18"/>
        <v/>
      </c>
      <c r="AN61" s="125" t="str">
        <f t="shared" si="20"/>
        <v/>
      </c>
    </row>
    <row r="62" spans="1:43" s="77" customFormat="1" ht="18.600000000000001" customHeight="1">
      <c r="A62" s="299">
        <v>18</v>
      </c>
      <c r="B62" s="295">
        <v>1</v>
      </c>
      <c r="C62" s="397" t="str">
        <f t="shared" si="16"/>
        <v>Lê Duy Long</v>
      </c>
      <c r="D62" s="438" t="s">
        <v>1535</v>
      </c>
      <c r="E62" s="200">
        <v>1</v>
      </c>
      <c r="F62" s="298" t="s">
        <v>1536</v>
      </c>
      <c r="G62" s="200"/>
      <c r="H62" s="437" t="s">
        <v>1537</v>
      </c>
      <c r="I62" s="401"/>
      <c r="J62" s="401"/>
      <c r="K62" s="401"/>
      <c r="L62" s="401"/>
      <c r="M62" s="401"/>
      <c r="N62" s="295" t="s">
        <v>962</v>
      </c>
      <c r="O62" s="200">
        <v>1</v>
      </c>
      <c r="P62" s="295"/>
      <c r="Q62" s="295"/>
      <c r="R62" s="295"/>
      <c r="S62" s="424">
        <v>130</v>
      </c>
      <c r="T62" s="425">
        <v>20</v>
      </c>
      <c r="U62" s="410">
        <v>1</v>
      </c>
      <c r="V62" s="295">
        <v>2</v>
      </c>
      <c r="W62" s="295"/>
      <c r="X62" s="295"/>
      <c r="Y62" s="410"/>
      <c r="Z62" s="410"/>
      <c r="AA62" s="196"/>
      <c r="AB62" s="196"/>
      <c r="AC62" s="196"/>
      <c r="AD62" s="404"/>
      <c r="AE62" s="411"/>
      <c r="AF62" s="196"/>
      <c r="AG62" s="196"/>
      <c r="AH62" s="196"/>
      <c r="AI62" s="410"/>
      <c r="AJ62" s="196">
        <v>3</v>
      </c>
      <c r="AK62" s="196" t="s">
        <v>1839</v>
      </c>
      <c r="AL62" s="76"/>
      <c r="AM62" s="75"/>
      <c r="AN62" s="75"/>
    </row>
    <row r="63" spans="1:43" s="77" customFormat="1" ht="18.600000000000001" customHeight="1">
      <c r="A63" s="299" t="str">
        <f>IF(E63=1,SUMIF(E$10:E63,1),"")</f>
        <v/>
      </c>
      <c r="B63" s="295"/>
      <c r="C63" s="397" t="str">
        <f t="shared" si="16"/>
        <v>Lê Duy Long</v>
      </c>
      <c r="D63" s="439" t="s">
        <v>1538</v>
      </c>
      <c r="E63" s="295">
        <v>2</v>
      </c>
      <c r="F63" s="298" t="s">
        <v>1539</v>
      </c>
      <c r="G63" s="295"/>
      <c r="H63" s="437" t="s">
        <v>1540</v>
      </c>
      <c r="I63" s="407"/>
      <c r="J63" s="407"/>
      <c r="K63" s="407"/>
      <c r="L63" s="407"/>
      <c r="M63" s="407"/>
      <c r="N63" s="295" t="s">
        <v>962</v>
      </c>
      <c r="O63" s="200">
        <v>1</v>
      </c>
      <c r="P63" s="199"/>
      <c r="Q63" s="199"/>
      <c r="R63" s="199"/>
      <c r="S63" s="402"/>
      <c r="T63" s="403"/>
      <c r="U63" s="404"/>
      <c r="V63" s="404"/>
      <c r="W63" s="404"/>
      <c r="X63" s="404"/>
      <c r="Y63" s="404"/>
      <c r="Z63" s="404"/>
      <c r="AA63" s="404"/>
      <c r="AB63" s="404"/>
      <c r="AC63" s="404"/>
      <c r="AD63" s="404"/>
      <c r="AE63" s="405"/>
      <c r="AF63" s="405"/>
      <c r="AG63" s="196"/>
      <c r="AH63" s="196"/>
      <c r="AI63" s="196"/>
      <c r="AJ63" s="404"/>
      <c r="AK63" s="196"/>
      <c r="AL63" s="76"/>
      <c r="AM63" s="75"/>
      <c r="AN63" s="75"/>
    </row>
    <row r="64" spans="1:43" s="77" customFormat="1" ht="18.600000000000001" customHeight="1">
      <c r="A64" s="299" t="str">
        <f>IF(E64=1,SUMIF(E$10:E64,1),"")</f>
        <v/>
      </c>
      <c r="B64" s="295"/>
      <c r="C64" s="397" t="str">
        <f t="shared" si="16"/>
        <v>Lê Duy Long</v>
      </c>
      <c r="D64" s="439" t="s">
        <v>1541</v>
      </c>
      <c r="E64" s="295">
        <v>3</v>
      </c>
      <c r="F64" s="298" t="s">
        <v>1542</v>
      </c>
      <c r="G64" s="295"/>
      <c r="H64" s="437" t="s">
        <v>1543</v>
      </c>
      <c r="I64" s="412"/>
      <c r="J64" s="412"/>
      <c r="K64" s="412"/>
      <c r="L64" s="412"/>
      <c r="M64" s="412"/>
      <c r="N64" s="295" t="s">
        <v>962</v>
      </c>
      <c r="O64" s="200">
        <v>1</v>
      </c>
      <c r="P64" s="199"/>
      <c r="Q64" s="199"/>
      <c r="R64" s="199"/>
      <c r="S64" s="402"/>
      <c r="T64" s="403"/>
      <c r="U64" s="404"/>
      <c r="V64" s="404"/>
      <c r="W64" s="404"/>
      <c r="X64" s="404"/>
      <c r="Y64" s="404"/>
      <c r="Z64" s="404"/>
      <c r="AA64" s="404"/>
      <c r="AB64" s="404"/>
      <c r="AC64" s="404"/>
      <c r="AD64" s="404"/>
      <c r="AE64" s="405"/>
      <c r="AF64" s="405"/>
      <c r="AG64" s="196"/>
      <c r="AH64" s="196"/>
      <c r="AI64" s="196"/>
      <c r="AJ64" s="404"/>
      <c r="AK64" s="196"/>
      <c r="AL64" s="76"/>
      <c r="AM64" s="75"/>
      <c r="AN64" s="75"/>
    </row>
    <row r="65" spans="1:44" s="77" customFormat="1" ht="18.600000000000001" customHeight="1">
      <c r="A65" s="299" t="str">
        <f>IF(E65=1,SUMIF(E$10:E65,1),"")</f>
        <v/>
      </c>
      <c r="B65" s="295"/>
      <c r="C65" s="397" t="str">
        <f t="shared" si="16"/>
        <v>Lê Duy Long</v>
      </c>
      <c r="D65" s="439" t="s">
        <v>1544</v>
      </c>
      <c r="E65" s="295">
        <v>5</v>
      </c>
      <c r="F65" s="298" t="s">
        <v>1545</v>
      </c>
      <c r="G65" s="295"/>
      <c r="H65" s="437" t="s">
        <v>1546</v>
      </c>
      <c r="I65" s="407"/>
      <c r="J65" s="407"/>
      <c r="K65" s="407"/>
      <c r="L65" s="407"/>
      <c r="M65" s="407"/>
      <c r="N65" s="295" t="s">
        <v>962</v>
      </c>
      <c r="O65" s="200">
        <v>1</v>
      </c>
      <c r="P65" s="199"/>
      <c r="Q65" s="199"/>
      <c r="R65" s="199"/>
      <c r="S65" s="402"/>
      <c r="T65" s="403"/>
      <c r="U65" s="404"/>
      <c r="V65" s="404"/>
      <c r="W65" s="404"/>
      <c r="X65" s="404"/>
      <c r="Y65" s="404"/>
      <c r="Z65" s="404"/>
      <c r="AA65" s="404"/>
      <c r="AB65" s="404"/>
      <c r="AC65" s="404"/>
      <c r="AD65" s="404"/>
      <c r="AE65" s="405"/>
      <c r="AF65" s="405"/>
      <c r="AG65" s="196"/>
      <c r="AH65" s="196"/>
      <c r="AI65" s="196"/>
      <c r="AJ65" s="404"/>
      <c r="AK65" s="196"/>
      <c r="AL65" s="76"/>
      <c r="AM65" s="75"/>
      <c r="AN65" s="75"/>
    </row>
    <row r="66" spans="1:44" s="446" customFormat="1" ht="26.25" customHeight="1">
      <c r="A66" s="299">
        <v>19</v>
      </c>
      <c r="B66" s="299">
        <v>1</v>
      </c>
      <c r="C66" s="397" t="str">
        <f t="shared" si="16"/>
        <v>Lê Thị Tuyên</v>
      </c>
      <c r="D66" s="440" t="s">
        <v>1547</v>
      </c>
      <c r="E66" s="329">
        <v>1</v>
      </c>
      <c r="F66" s="441" t="s">
        <v>1548</v>
      </c>
      <c r="G66" s="442">
        <v>2</v>
      </c>
      <c r="H66" s="443" t="s">
        <v>1549</v>
      </c>
      <c r="I66" s="444"/>
      <c r="J66" s="444"/>
      <c r="K66" s="444"/>
      <c r="L66" s="444"/>
      <c r="M66" s="444"/>
      <c r="N66" s="329" t="s">
        <v>976</v>
      </c>
      <c r="O66" s="442">
        <v>1</v>
      </c>
      <c r="P66" s="126"/>
      <c r="Q66" s="126"/>
      <c r="R66" s="126"/>
      <c r="S66" s="445">
        <v>125</v>
      </c>
      <c r="T66" s="425">
        <v>20</v>
      </c>
      <c r="U66" s="424">
        <v>1</v>
      </c>
      <c r="V66" s="424">
        <v>2</v>
      </c>
      <c r="W66" s="424"/>
      <c r="X66" s="424"/>
      <c r="Y66" s="424"/>
      <c r="Z66" s="424"/>
      <c r="AA66" s="424"/>
      <c r="AB66" s="424"/>
      <c r="AC66" s="424"/>
      <c r="AD66" s="424"/>
      <c r="AE66" s="424"/>
      <c r="AF66" s="424"/>
      <c r="AG66" s="442"/>
      <c r="AH66" s="126"/>
      <c r="AI66" s="126"/>
      <c r="AJ66" s="424">
        <v>1</v>
      </c>
      <c r="AK66" s="196" t="s">
        <v>1839</v>
      </c>
      <c r="AL66" s="301"/>
      <c r="AM66" s="125"/>
      <c r="AN66" s="125"/>
      <c r="AO66" s="197"/>
      <c r="AP66" s="197"/>
      <c r="AQ66" s="197"/>
      <c r="AR66" s="197"/>
    </row>
    <row r="67" spans="1:44" s="70" customFormat="1" ht="26.25" customHeight="1">
      <c r="A67" s="299" t="str">
        <f>IF(E67=1,SUMIF(E$10:E67,1),"")</f>
        <v/>
      </c>
      <c r="B67" s="295">
        <v>2</v>
      </c>
      <c r="C67" s="397" t="str">
        <f t="shared" si="16"/>
        <v>Lê Thị Tuyên</v>
      </c>
      <c r="D67" s="447" t="s">
        <v>995</v>
      </c>
      <c r="E67" s="448">
        <v>3</v>
      </c>
      <c r="F67" s="449" t="s">
        <v>1550</v>
      </c>
      <c r="G67" s="450">
        <v>2</v>
      </c>
      <c r="H67" s="451" t="s">
        <v>1551</v>
      </c>
      <c r="I67" s="452"/>
      <c r="J67" s="452"/>
      <c r="K67" s="452"/>
      <c r="L67" s="452"/>
      <c r="M67" s="452"/>
      <c r="N67" s="315" t="s">
        <v>976</v>
      </c>
      <c r="O67" s="450">
        <v>1</v>
      </c>
      <c r="P67" s="196"/>
      <c r="Q67" s="196"/>
      <c r="R67" s="196"/>
      <c r="S67" s="453"/>
      <c r="T67" s="454"/>
      <c r="U67" s="455"/>
      <c r="V67" s="455"/>
      <c r="W67" s="455"/>
      <c r="X67" s="455"/>
      <c r="Y67" s="455"/>
      <c r="Z67" s="455"/>
      <c r="AA67" s="455"/>
      <c r="AB67" s="455"/>
      <c r="AC67" s="455"/>
      <c r="AD67" s="455"/>
      <c r="AE67" s="455"/>
      <c r="AF67" s="455"/>
      <c r="AG67" s="456"/>
      <c r="AH67" s="457"/>
      <c r="AI67" s="457"/>
      <c r="AJ67" s="455"/>
      <c r="AK67" s="457"/>
      <c r="AL67" s="76"/>
      <c r="AM67" s="125"/>
      <c r="AN67" s="75"/>
      <c r="AO67" s="77"/>
      <c r="AP67" s="77"/>
      <c r="AQ67" s="77"/>
      <c r="AR67" s="77"/>
    </row>
    <row r="68" spans="1:44" s="70" customFormat="1" ht="26.25" customHeight="1">
      <c r="A68" s="299" t="str">
        <f>IF(E68=1,SUMIF(E$10:E68,1),"")</f>
        <v/>
      </c>
      <c r="B68" s="295">
        <v>3</v>
      </c>
      <c r="C68" s="397" t="str">
        <f t="shared" si="16"/>
        <v>Lê Thị Tuyên</v>
      </c>
      <c r="D68" s="447" t="s">
        <v>1552</v>
      </c>
      <c r="E68" s="448">
        <v>3</v>
      </c>
      <c r="F68" s="449" t="s">
        <v>1553</v>
      </c>
      <c r="G68" s="450">
        <v>1</v>
      </c>
      <c r="H68" s="451" t="s">
        <v>1554</v>
      </c>
      <c r="I68" s="452"/>
      <c r="J68" s="452"/>
      <c r="K68" s="452"/>
      <c r="L68" s="452"/>
      <c r="M68" s="452"/>
      <c r="N68" s="329" t="s">
        <v>976</v>
      </c>
      <c r="O68" s="450">
        <v>1</v>
      </c>
      <c r="P68" s="196"/>
      <c r="Q68" s="196"/>
      <c r="R68" s="196"/>
      <c r="S68" s="453"/>
      <c r="T68" s="454"/>
      <c r="U68" s="455"/>
      <c r="V68" s="455"/>
      <c r="W68" s="455"/>
      <c r="X68" s="455"/>
      <c r="Y68" s="455"/>
      <c r="Z68" s="455"/>
      <c r="AA68" s="455"/>
      <c r="AB68" s="455"/>
      <c r="AC68" s="455"/>
      <c r="AD68" s="455"/>
      <c r="AE68" s="455"/>
      <c r="AF68" s="455"/>
      <c r="AG68" s="456"/>
      <c r="AH68" s="457"/>
      <c r="AI68" s="457"/>
      <c r="AJ68" s="455"/>
      <c r="AK68" s="457"/>
      <c r="AL68" s="76"/>
      <c r="AM68" s="125"/>
      <c r="AN68" s="75"/>
      <c r="AO68" s="77"/>
      <c r="AP68" s="77"/>
      <c r="AQ68" s="77"/>
      <c r="AR68" s="77"/>
    </row>
    <row r="69" spans="1:44" s="446" customFormat="1" ht="26.25" customHeight="1">
      <c r="A69" s="299">
        <v>20</v>
      </c>
      <c r="B69" s="299">
        <v>1</v>
      </c>
      <c r="C69" s="397" t="str">
        <f t="shared" si="16"/>
        <v>Trịnh Thị Giao</v>
      </c>
      <c r="D69" s="440" t="s">
        <v>1555</v>
      </c>
      <c r="E69" s="329">
        <v>1</v>
      </c>
      <c r="F69" s="441" t="s">
        <v>1556</v>
      </c>
      <c r="G69" s="442">
        <v>2</v>
      </c>
      <c r="H69" s="443" t="s">
        <v>1557</v>
      </c>
      <c r="I69" s="444"/>
      <c r="J69" s="444"/>
      <c r="K69" s="444"/>
      <c r="L69" s="444"/>
      <c r="M69" s="444"/>
      <c r="N69" s="315" t="s">
        <v>976</v>
      </c>
      <c r="O69" s="442">
        <v>1</v>
      </c>
      <c r="P69" s="126"/>
      <c r="Q69" s="126"/>
      <c r="R69" s="126"/>
      <c r="S69" s="445">
        <v>125</v>
      </c>
      <c r="T69" s="425">
        <v>20</v>
      </c>
      <c r="U69" s="424"/>
      <c r="V69" s="424">
        <v>2</v>
      </c>
      <c r="W69" s="424"/>
      <c r="X69" s="424"/>
      <c r="Y69" s="424"/>
      <c r="Z69" s="424"/>
      <c r="AA69" s="424"/>
      <c r="AB69" s="424">
        <v>8</v>
      </c>
      <c r="AC69" s="424"/>
      <c r="AD69" s="424"/>
      <c r="AE69" s="424"/>
      <c r="AF69" s="424"/>
      <c r="AG69" s="442"/>
      <c r="AH69" s="126"/>
      <c r="AI69" s="126"/>
      <c r="AJ69" s="424">
        <v>1</v>
      </c>
      <c r="AK69" s="196" t="s">
        <v>1839</v>
      </c>
      <c r="AL69" s="301"/>
      <c r="AM69" s="125"/>
      <c r="AN69" s="125"/>
      <c r="AO69" s="197"/>
      <c r="AP69" s="197"/>
      <c r="AQ69" s="197"/>
      <c r="AR69" s="197"/>
    </row>
    <row r="70" spans="1:44" s="70" customFormat="1" ht="26.25" customHeight="1">
      <c r="A70" s="299" t="str">
        <f>IF(E70=1,SUMIF(E$10:E70,1),"")</f>
        <v/>
      </c>
      <c r="B70" s="295">
        <v>2</v>
      </c>
      <c r="C70" s="397" t="str">
        <f t="shared" si="16"/>
        <v>Trịnh Thị Giao</v>
      </c>
      <c r="D70" s="447" t="s">
        <v>1558</v>
      </c>
      <c r="E70" s="448">
        <v>5</v>
      </c>
      <c r="F70" s="449" t="s">
        <v>1559</v>
      </c>
      <c r="G70" s="450">
        <v>2</v>
      </c>
      <c r="H70" s="451" t="s">
        <v>1560</v>
      </c>
      <c r="I70" s="452"/>
      <c r="J70" s="452"/>
      <c r="K70" s="452"/>
      <c r="L70" s="452"/>
      <c r="M70" s="452"/>
      <c r="N70" s="329" t="s">
        <v>976</v>
      </c>
      <c r="O70" s="450">
        <v>1</v>
      </c>
      <c r="P70" s="196"/>
      <c r="Q70" s="196"/>
      <c r="R70" s="196"/>
      <c r="S70" s="453"/>
      <c r="T70" s="454"/>
      <c r="U70" s="455"/>
      <c r="V70" s="455"/>
      <c r="W70" s="455"/>
      <c r="X70" s="455"/>
      <c r="Y70" s="455"/>
      <c r="Z70" s="455"/>
      <c r="AA70" s="455"/>
      <c r="AB70" s="455"/>
      <c r="AC70" s="455"/>
      <c r="AD70" s="455"/>
      <c r="AE70" s="455"/>
      <c r="AF70" s="455"/>
      <c r="AG70" s="456"/>
      <c r="AH70" s="457"/>
      <c r="AI70" s="457"/>
      <c r="AJ70" s="455"/>
      <c r="AK70" s="457"/>
      <c r="AL70" s="76"/>
      <c r="AM70" s="125"/>
      <c r="AN70" s="75"/>
      <c r="AO70" s="77"/>
      <c r="AP70" s="77"/>
      <c r="AQ70" s="77"/>
      <c r="AR70" s="77"/>
    </row>
    <row r="71" spans="1:44" s="70" customFormat="1" ht="26.45" customHeight="1">
      <c r="A71" s="299" t="str">
        <f>IF(E71=1,SUMIF(E$10:E71,1),"")</f>
        <v/>
      </c>
      <c r="B71" s="295">
        <v>3</v>
      </c>
      <c r="C71" s="397" t="str">
        <f t="shared" si="16"/>
        <v>Trịnh Thị Giao</v>
      </c>
      <c r="D71" s="447" t="s">
        <v>1561</v>
      </c>
      <c r="E71" s="448">
        <v>3</v>
      </c>
      <c r="F71" s="449" t="s">
        <v>1562</v>
      </c>
      <c r="G71" s="450">
        <v>2</v>
      </c>
      <c r="H71" s="451" t="s">
        <v>1563</v>
      </c>
      <c r="I71" s="452"/>
      <c r="J71" s="452"/>
      <c r="K71" s="452"/>
      <c r="L71" s="452"/>
      <c r="M71" s="452"/>
      <c r="N71" s="315" t="s">
        <v>976</v>
      </c>
      <c r="O71" s="450">
        <v>1</v>
      </c>
      <c r="P71" s="196"/>
      <c r="Q71" s="196"/>
      <c r="R71" s="196"/>
      <c r="S71" s="453"/>
      <c r="T71" s="454"/>
      <c r="U71" s="455"/>
      <c r="V71" s="455"/>
      <c r="W71" s="455"/>
      <c r="X71" s="455"/>
      <c r="Y71" s="455"/>
      <c r="Z71" s="455"/>
      <c r="AA71" s="455"/>
      <c r="AB71" s="455"/>
      <c r="AC71" s="455"/>
      <c r="AD71" s="455"/>
      <c r="AE71" s="455"/>
      <c r="AF71" s="455"/>
      <c r="AG71" s="456"/>
      <c r="AH71" s="457"/>
      <c r="AI71" s="457"/>
      <c r="AJ71" s="455"/>
      <c r="AK71" s="457"/>
      <c r="AL71" s="76"/>
      <c r="AM71" s="125"/>
      <c r="AN71" s="75"/>
      <c r="AO71" s="77"/>
      <c r="AP71" s="77"/>
      <c r="AQ71" s="77"/>
      <c r="AR71" s="77"/>
    </row>
    <row r="72" spans="1:44" s="446" customFormat="1" ht="26.25" customHeight="1">
      <c r="A72" s="299">
        <v>21</v>
      </c>
      <c r="B72" s="299">
        <v>1</v>
      </c>
      <c r="C72" s="397" t="str">
        <f t="shared" si="16"/>
        <v>Nguyễn Xuân Định</v>
      </c>
      <c r="D72" s="440" t="s">
        <v>1564</v>
      </c>
      <c r="E72" s="329">
        <v>1</v>
      </c>
      <c r="F72" s="441" t="s">
        <v>1565</v>
      </c>
      <c r="G72" s="442">
        <v>1</v>
      </c>
      <c r="H72" s="443" t="s">
        <v>1566</v>
      </c>
      <c r="I72" s="444"/>
      <c r="J72" s="444"/>
      <c r="K72" s="444"/>
      <c r="L72" s="444"/>
      <c r="M72" s="444"/>
      <c r="N72" s="329" t="s">
        <v>976</v>
      </c>
      <c r="O72" s="442">
        <v>1</v>
      </c>
      <c r="P72" s="126"/>
      <c r="Q72" s="126"/>
      <c r="R72" s="126"/>
      <c r="S72" s="445">
        <v>135</v>
      </c>
      <c r="T72" s="425">
        <v>20</v>
      </c>
      <c r="U72" s="424">
        <v>1</v>
      </c>
      <c r="V72" s="424">
        <v>2</v>
      </c>
      <c r="W72" s="424"/>
      <c r="X72" s="424"/>
      <c r="Y72" s="424"/>
      <c r="Z72" s="424"/>
      <c r="AA72" s="424"/>
      <c r="AB72" s="424"/>
      <c r="AC72" s="424"/>
      <c r="AD72" s="424"/>
      <c r="AE72" s="424"/>
      <c r="AF72" s="424"/>
      <c r="AG72" s="442"/>
      <c r="AH72" s="126"/>
      <c r="AI72" s="126"/>
      <c r="AJ72" s="424">
        <v>2</v>
      </c>
      <c r="AK72" s="196" t="s">
        <v>1839</v>
      </c>
      <c r="AL72" s="301"/>
      <c r="AM72" s="125"/>
      <c r="AN72" s="125"/>
      <c r="AO72" s="197"/>
      <c r="AP72" s="197"/>
      <c r="AQ72" s="197"/>
      <c r="AR72" s="197"/>
    </row>
    <row r="73" spans="1:44" s="70" customFormat="1" ht="26.25" customHeight="1">
      <c r="A73" s="299" t="str">
        <f>IF(E73=1,SUMIF(E$10:E73,1),"")</f>
        <v/>
      </c>
      <c r="B73" s="295">
        <v>2</v>
      </c>
      <c r="C73" s="397" t="str">
        <f t="shared" si="16"/>
        <v>Nguyễn Xuân Định</v>
      </c>
      <c r="D73" s="447" t="s">
        <v>1567</v>
      </c>
      <c r="E73" s="448">
        <v>2</v>
      </c>
      <c r="F73" s="449" t="s">
        <v>1568</v>
      </c>
      <c r="G73" s="450">
        <v>2</v>
      </c>
      <c r="H73" s="451" t="s">
        <v>1569</v>
      </c>
      <c r="I73" s="452"/>
      <c r="J73" s="452"/>
      <c r="K73" s="452"/>
      <c r="L73" s="452"/>
      <c r="M73" s="452"/>
      <c r="N73" s="315" t="s">
        <v>976</v>
      </c>
      <c r="O73" s="450">
        <v>1</v>
      </c>
      <c r="P73" s="196"/>
      <c r="Q73" s="196"/>
      <c r="R73" s="196"/>
      <c r="S73" s="453"/>
      <c r="T73" s="454"/>
      <c r="U73" s="455"/>
      <c r="V73" s="455"/>
      <c r="W73" s="455"/>
      <c r="X73" s="455"/>
      <c r="Y73" s="455"/>
      <c r="Z73" s="455"/>
      <c r="AA73" s="455"/>
      <c r="AB73" s="455"/>
      <c r="AC73" s="455"/>
      <c r="AD73" s="455"/>
      <c r="AE73" s="455"/>
      <c r="AF73" s="455"/>
      <c r="AG73" s="456"/>
      <c r="AH73" s="457"/>
      <c r="AI73" s="457"/>
      <c r="AJ73" s="455"/>
      <c r="AK73" s="457"/>
      <c r="AL73" s="76"/>
      <c r="AM73" s="125"/>
      <c r="AN73" s="75"/>
      <c r="AO73" s="77"/>
      <c r="AP73" s="77"/>
      <c r="AQ73" s="77"/>
      <c r="AR73" s="77"/>
    </row>
    <row r="74" spans="1:44" s="70" customFormat="1" ht="26.25" customHeight="1">
      <c r="A74" s="299" t="str">
        <f>IF(E74=1,SUMIF(E$10:E74,1),"")</f>
        <v/>
      </c>
      <c r="B74" s="295">
        <v>3</v>
      </c>
      <c r="C74" s="397" t="str">
        <f t="shared" si="16"/>
        <v>Nguyễn Xuân Định</v>
      </c>
      <c r="D74" s="447" t="s">
        <v>1570</v>
      </c>
      <c r="E74" s="448">
        <v>3</v>
      </c>
      <c r="F74" s="449" t="s">
        <v>1571</v>
      </c>
      <c r="G74" s="450">
        <v>1</v>
      </c>
      <c r="H74" s="451" t="s">
        <v>1572</v>
      </c>
      <c r="I74" s="452"/>
      <c r="J74" s="452"/>
      <c r="K74" s="452"/>
      <c r="L74" s="452"/>
      <c r="M74" s="452"/>
      <c r="N74" s="315" t="s">
        <v>976</v>
      </c>
      <c r="O74" s="450">
        <v>1</v>
      </c>
      <c r="P74" s="196"/>
      <c r="Q74" s="196"/>
      <c r="R74" s="196"/>
      <c r="S74" s="453"/>
      <c r="T74" s="454"/>
      <c r="U74" s="455"/>
      <c r="V74" s="455"/>
      <c r="W74" s="455"/>
      <c r="X74" s="455"/>
      <c r="Y74" s="455"/>
      <c r="Z74" s="455"/>
      <c r="AA74" s="455"/>
      <c r="AB74" s="455"/>
      <c r="AC74" s="455"/>
      <c r="AD74" s="455"/>
      <c r="AE74" s="455"/>
      <c r="AF74" s="455"/>
      <c r="AG74" s="456"/>
      <c r="AH74" s="457"/>
      <c r="AI74" s="457"/>
      <c r="AJ74" s="455"/>
      <c r="AK74" s="457"/>
      <c r="AL74" s="76"/>
      <c r="AM74" s="125"/>
      <c r="AN74" s="75"/>
      <c r="AO74" s="77"/>
      <c r="AP74" s="77"/>
      <c r="AQ74" s="77"/>
      <c r="AR74" s="77"/>
    </row>
    <row r="75" spans="1:44" s="70" customFormat="1" ht="26.25" customHeight="1">
      <c r="A75" s="299" t="str">
        <f>IF(E75=1,SUMIF(E$10:E75,1),"")</f>
        <v/>
      </c>
      <c r="B75" s="295">
        <v>4</v>
      </c>
      <c r="C75" s="397" t="str">
        <f t="shared" si="16"/>
        <v>Nguyễn Xuân Định</v>
      </c>
      <c r="D75" s="447" t="s">
        <v>1573</v>
      </c>
      <c r="E75" s="448">
        <v>3</v>
      </c>
      <c r="F75" s="449" t="s">
        <v>1574</v>
      </c>
      <c r="G75" s="450">
        <v>2</v>
      </c>
      <c r="H75" s="451" t="s">
        <v>1575</v>
      </c>
      <c r="I75" s="452"/>
      <c r="J75" s="452"/>
      <c r="K75" s="452"/>
      <c r="L75" s="452"/>
      <c r="M75" s="452"/>
      <c r="N75" s="315" t="s">
        <v>976</v>
      </c>
      <c r="O75" s="450">
        <v>1</v>
      </c>
      <c r="P75" s="196"/>
      <c r="Q75" s="196"/>
      <c r="R75" s="196"/>
      <c r="S75" s="453"/>
      <c r="T75" s="454"/>
      <c r="U75" s="455"/>
      <c r="V75" s="455"/>
      <c r="W75" s="455"/>
      <c r="X75" s="455"/>
      <c r="Y75" s="455"/>
      <c r="Z75" s="455"/>
      <c r="AA75" s="455"/>
      <c r="AB75" s="455"/>
      <c r="AC75" s="455"/>
      <c r="AD75" s="455"/>
      <c r="AE75" s="455"/>
      <c r="AF75" s="455"/>
      <c r="AG75" s="456"/>
      <c r="AH75" s="457"/>
      <c r="AI75" s="457"/>
      <c r="AJ75" s="455"/>
      <c r="AK75" s="457"/>
      <c r="AL75" s="76"/>
      <c r="AM75" s="125"/>
      <c r="AN75" s="75"/>
      <c r="AO75" s="77"/>
      <c r="AP75" s="77"/>
      <c r="AQ75" s="77"/>
      <c r="AR75" s="77"/>
    </row>
    <row r="76" spans="1:44" s="70" customFormat="1" ht="26.25" customHeight="1">
      <c r="A76" s="299" t="str">
        <f>IF(E76=1,SUMIF(E$10:E76,1),"")</f>
        <v/>
      </c>
      <c r="B76" s="295">
        <v>5</v>
      </c>
      <c r="C76" s="397" t="str">
        <f t="shared" si="16"/>
        <v>Nguyễn Xuân Định</v>
      </c>
      <c r="D76" s="447" t="s">
        <v>1576</v>
      </c>
      <c r="E76" s="448">
        <v>3</v>
      </c>
      <c r="F76" s="449" t="s">
        <v>1577</v>
      </c>
      <c r="G76" s="450">
        <v>1</v>
      </c>
      <c r="H76" s="451" t="s">
        <v>1578</v>
      </c>
      <c r="I76" s="452"/>
      <c r="J76" s="452"/>
      <c r="K76" s="452"/>
      <c r="L76" s="452"/>
      <c r="M76" s="452"/>
      <c r="N76" s="315" t="s">
        <v>976</v>
      </c>
      <c r="O76" s="450">
        <v>1</v>
      </c>
      <c r="P76" s="196"/>
      <c r="Q76" s="196"/>
      <c r="R76" s="196"/>
      <c r="S76" s="453"/>
      <c r="T76" s="454"/>
      <c r="U76" s="455"/>
      <c r="V76" s="455"/>
      <c r="W76" s="455"/>
      <c r="X76" s="455"/>
      <c r="Y76" s="455"/>
      <c r="Z76" s="455"/>
      <c r="AA76" s="455"/>
      <c r="AB76" s="455"/>
      <c r="AC76" s="455"/>
      <c r="AD76" s="455"/>
      <c r="AE76" s="455"/>
      <c r="AF76" s="455"/>
      <c r="AG76" s="456"/>
      <c r="AH76" s="457"/>
      <c r="AI76" s="457"/>
      <c r="AJ76" s="455"/>
      <c r="AK76" s="457"/>
      <c r="AL76" s="76"/>
      <c r="AM76" s="125"/>
      <c r="AN76" s="75"/>
      <c r="AO76" s="77"/>
      <c r="AP76" s="77"/>
      <c r="AQ76" s="77"/>
      <c r="AR76" s="77"/>
    </row>
    <row r="77" spans="1:44" s="70" customFormat="1" ht="26.25" customHeight="1">
      <c r="A77" s="299" t="str">
        <f>IF(E77=1,SUMIF(E$10:E77,1),"")</f>
        <v/>
      </c>
      <c r="B77" s="295">
        <v>6</v>
      </c>
      <c r="C77" s="397" t="str">
        <f t="shared" si="16"/>
        <v>Nguyễn Xuân Định</v>
      </c>
      <c r="D77" s="447" t="s">
        <v>1579</v>
      </c>
      <c r="E77" s="448">
        <v>3</v>
      </c>
      <c r="F77" s="449" t="s">
        <v>1580</v>
      </c>
      <c r="G77" s="450">
        <v>2</v>
      </c>
      <c r="H77" s="451" t="s">
        <v>1581</v>
      </c>
      <c r="I77" s="452"/>
      <c r="J77" s="452"/>
      <c r="K77" s="452"/>
      <c r="L77" s="452"/>
      <c r="M77" s="452"/>
      <c r="N77" s="315" t="s">
        <v>976</v>
      </c>
      <c r="O77" s="450">
        <v>1</v>
      </c>
      <c r="P77" s="196"/>
      <c r="Q77" s="196"/>
      <c r="R77" s="196"/>
      <c r="S77" s="453"/>
      <c r="T77" s="454"/>
      <c r="U77" s="455"/>
      <c r="V77" s="455"/>
      <c r="W77" s="455"/>
      <c r="X77" s="455"/>
      <c r="Y77" s="455"/>
      <c r="Z77" s="455"/>
      <c r="AA77" s="455"/>
      <c r="AB77" s="455"/>
      <c r="AC77" s="455"/>
      <c r="AD77" s="455"/>
      <c r="AE77" s="455"/>
      <c r="AF77" s="455"/>
      <c r="AG77" s="456"/>
      <c r="AH77" s="457"/>
      <c r="AI77" s="457"/>
      <c r="AJ77" s="455"/>
      <c r="AK77" s="457"/>
      <c r="AL77" s="76"/>
      <c r="AM77" s="125"/>
      <c r="AN77" s="75"/>
      <c r="AO77" s="77"/>
      <c r="AP77" s="77"/>
      <c r="AQ77" s="77"/>
      <c r="AR77" s="77"/>
    </row>
    <row r="78" spans="1:44" s="197" customFormat="1" ht="13.5">
      <c r="A78" s="299">
        <v>22</v>
      </c>
      <c r="B78" s="299">
        <f>IF(E78=1,1,IF(E78&gt;1,#REF!+1,""))</f>
        <v>1</v>
      </c>
      <c r="C78" s="397" t="str">
        <f>IF(E78=1,D78,#REF!)</f>
        <v>Bùi Thị Lý</v>
      </c>
      <c r="D78" s="419" t="s">
        <v>1215</v>
      </c>
      <c r="E78" s="126">
        <v>1</v>
      </c>
      <c r="F78" s="420" t="s">
        <v>1582</v>
      </c>
      <c r="G78" s="126">
        <v>2</v>
      </c>
      <c r="H78" s="458" t="s">
        <v>1583</v>
      </c>
      <c r="I78" s="434"/>
      <c r="J78" s="434"/>
      <c r="K78" s="434"/>
      <c r="L78" s="434"/>
      <c r="M78" s="434"/>
      <c r="N78" s="299" t="s">
        <v>993</v>
      </c>
      <c r="O78" s="126">
        <v>1</v>
      </c>
      <c r="P78" s="299"/>
      <c r="Q78" s="299"/>
      <c r="R78" s="299"/>
      <c r="S78" s="424">
        <v>135</v>
      </c>
      <c r="T78" s="425">
        <v>20</v>
      </c>
      <c r="U78" s="426">
        <v>1</v>
      </c>
      <c r="V78" s="299"/>
      <c r="W78" s="299"/>
      <c r="X78" s="299"/>
      <c r="Y78" s="426"/>
      <c r="Z78" s="426"/>
      <c r="AA78" s="126"/>
      <c r="AB78" s="126"/>
      <c r="AC78" s="126"/>
      <c r="AD78" s="424">
        <v>10</v>
      </c>
      <c r="AE78" s="427"/>
      <c r="AF78" s="126"/>
      <c r="AG78" s="126" t="str">
        <f t="shared" ref="AG78:AG106" si="21">IF(OR(AND(E78&lt;&gt;0,O78&lt;&gt;1),AND(E78=1,O78&lt;&gt;1),AND(E79=2,O79&lt;&gt;1)),"x","")</f>
        <v/>
      </c>
      <c r="AH78" s="126"/>
      <c r="AI78" s="426"/>
      <c r="AJ78" s="126">
        <v>3</v>
      </c>
      <c r="AK78" s="126"/>
      <c r="AL78" s="301">
        <f t="shared" ref="AL78:AL85" ca="1" si="22">IF(F78="","",(TODAY()-F78)/365)</f>
        <v>69.405479452054792</v>
      </c>
      <c r="AM78" s="125">
        <f>IF(AND(E78=1,AG78=""),1,IF(AND(E78=1,O78=1,AG78="x"),O79,IF(AND(E78=1,O78&lt;&gt;1),O78,IF(OR(E78&gt;1,E78=0),""))))</f>
        <v>1</v>
      </c>
      <c r="AN78" s="125" t="e">
        <f>IF(AM78="","",(VLOOKUP(AM78,#REF!,2,0)))</f>
        <v>#REF!</v>
      </c>
    </row>
    <row r="79" spans="1:44" s="197" customFormat="1" ht="18.600000000000001" customHeight="1">
      <c r="A79" s="299">
        <v>23</v>
      </c>
      <c r="B79" s="299">
        <f>IF(E79=1,1,IF(E79&gt;1,#REF!+1,""))</f>
        <v>1</v>
      </c>
      <c r="C79" s="397" t="str">
        <f>IF(E79=1,D79,'[1]DS TCN'!C91)</f>
        <v>Nguyễn Thị Thanh</v>
      </c>
      <c r="D79" s="419" t="s">
        <v>1584</v>
      </c>
      <c r="E79" s="299">
        <v>1</v>
      </c>
      <c r="F79" s="459">
        <v>16351</v>
      </c>
      <c r="G79" s="299">
        <v>2</v>
      </c>
      <c r="H79" s="436" t="s">
        <v>1585</v>
      </c>
      <c r="I79" s="460"/>
      <c r="J79" s="460"/>
      <c r="K79" s="460"/>
      <c r="L79" s="460"/>
      <c r="M79" s="460"/>
      <c r="N79" s="461" t="s">
        <v>993</v>
      </c>
      <c r="O79" s="462">
        <v>6</v>
      </c>
      <c r="P79" s="423"/>
      <c r="Q79" s="423"/>
      <c r="R79" s="423"/>
      <c r="S79" s="463">
        <v>125</v>
      </c>
      <c r="T79" s="425">
        <v>20</v>
      </c>
      <c r="U79" s="424">
        <v>1</v>
      </c>
      <c r="V79" s="424">
        <v>2</v>
      </c>
      <c r="W79" s="424"/>
      <c r="X79" s="424"/>
      <c r="Y79" s="424"/>
      <c r="Z79" s="424"/>
      <c r="AA79" s="424"/>
      <c r="AB79" s="424"/>
      <c r="AC79" s="424"/>
      <c r="AD79" s="424"/>
      <c r="AE79" s="464"/>
      <c r="AF79" s="464"/>
      <c r="AG79" s="126" t="str">
        <f t="shared" si="21"/>
        <v>x</v>
      </c>
      <c r="AH79" s="126"/>
      <c r="AI79" s="126"/>
      <c r="AJ79" s="424">
        <v>5</v>
      </c>
      <c r="AK79" s="126"/>
      <c r="AL79" s="301">
        <f t="shared" ca="1" si="22"/>
        <v>81.243835616438361</v>
      </c>
      <c r="AM79" s="125">
        <f t="shared" ref="AM79:AM83" si="23">IF(AND(E79=1,AG79=""),1,IF(AND(E79=1,O79=1,AG79="x"),O80,IF(AND(E79=1,O79&lt;&gt;1),O79,IF(OR(E79&gt;1,E79=0),""))))</f>
        <v>6</v>
      </c>
      <c r="AN79" s="125" t="e">
        <f>IF(AM79="","",(VLOOKUP(AM79,#REF!,2,0)))</f>
        <v>#REF!</v>
      </c>
    </row>
    <row r="80" spans="1:44" s="77" customFormat="1" ht="18.600000000000001" customHeight="1">
      <c r="A80" s="299" t="str">
        <f>IF(E80=1,SUMIF(E$10:E80,1),"")</f>
        <v/>
      </c>
      <c r="B80" s="295">
        <f t="shared" ref="B80:B84" si="24">IF(E80=1,1,IF(E80&gt;1,B79+1,""))</f>
        <v>2</v>
      </c>
      <c r="C80" s="397" t="str">
        <f>IF(E80=1,D80,C79)</f>
        <v>Nguyễn Thị Thanh</v>
      </c>
      <c r="D80" s="439" t="s">
        <v>1586</v>
      </c>
      <c r="E80" s="295">
        <v>3</v>
      </c>
      <c r="F80" s="465">
        <v>27846</v>
      </c>
      <c r="G80" s="295">
        <v>1</v>
      </c>
      <c r="H80" s="432" t="s">
        <v>1587</v>
      </c>
      <c r="I80" s="409"/>
      <c r="J80" s="409"/>
      <c r="K80" s="409"/>
      <c r="L80" s="409"/>
      <c r="M80" s="409"/>
      <c r="N80" s="200" t="s">
        <v>993</v>
      </c>
      <c r="O80" s="196">
        <v>6</v>
      </c>
      <c r="P80" s="199"/>
      <c r="Q80" s="199"/>
      <c r="R80" s="199"/>
      <c r="S80" s="402"/>
      <c r="T80" s="403"/>
      <c r="U80" s="404"/>
      <c r="V80" s="404"/>
      <c r="W80" s="404"/>
      <c r="X80" s="404"/>
      <c r="Y80" s="404"/>
      <c r="Z80" s="404"/>
      <c r="AA80" s="404"/>
      <c r="AB80" s="404"/>
      <c r="AC80" s="404"/>
      <c r="AD80" s="404"/>
      <c r="AE80" s="405"/>
      <c r="AF80" s="405"/>
      <c r="AG80" s="196" t="str">
        <f t="shared" si="21"/>
        <v>x</v>
      </c>
      <c r="AH80" s="196"/>
      <c r="AI80" s="196"/>
      <c r="AJ80" s="404"/>
      <c r="AK80" s="196"/>
      <c r="AL80" s="76">
        <f t="shared" ca="1" si="22"/>
        <v>49.750684931506846</v>
      </c>
      <c r="AM80" s="75" t="str">
        <f t="shared" si="23"/>
        <v/>
      </c>
      <c r="AN80" s="75" t="str">
        <f>IF(AM80="","",(VLOOKUP(AM80,#REF!,2,0)))</f>
        <v/>
      </c>
    </row>
    <row r="81" spans="1:44" s="77" customFormat="1" ht="18.600000000000001" customHeight="1">
      <c r="A81" s="299" t="str">
        <f>IF(E81=1,SUMIF(E$10:E81,1),"")</f>
        <v/>
      </c>
      <c r="B81" s="295">
        <f t="shared" si="24"/>
        <v>3</v>
      </c>
      <c r="C81" s="397" t="str">
        <f>IF(E81=1,D81,C80)</f>
        <v>Nguyễn Thị Thanh</v>
      </c>
      <c r="D81" s="439" t="s">
        <v>1588</v>
      </c>
      <c r="E81" s="295">
        <v>3</v>
      </c>
      <c r="F81" s="466">
        <v>30724</v>
      </c>
      <c r="G81" s="295">
        <v>2</v>
      </c>
      <c r="H81" s="432" t="s">
        <v>1589</v>
      </c>
      <c r="I81" s="401"/>
      <c r="J81" s="401"/>
      <c r="K81" s="401"/>
      <c r="L81" s="401"/>
      <c r="M81" s="401"/>
      <c r="N81" s="200" t="s">
        <v>993</v>
      </c>
      <c r="O81" s="404">
        <v>1</v>
      </c>
      <c r="P81" s="199"/>
      <c r="Q81" s="199"/>
      <c r="R81" s="199"/>
      <c r="S81" s="402"/>
      <c r="T81" s="403"/>
      <c r="U81" s="404"/>
      <c r="V81" s="404"/>
      <c r="W81" s="404"/>
      <c r="X81" s="404"/>
      <c r="Y81" s="404"/>
      <c r="Z81" s="404"/>
      <c r="AA81" s="404"/>
      <c r="AB81" s="404"/>
      <c r="AC81" s="404"/>
      <c r="AD81" s="404"/>
      <c r="AE81" s="405"/>
      <c r="AF81" s="405"/>
      <c r="AG81" s="196" t="str">
        <f t="shared" si="21"/>
        <v/>
      </c>
      <c r="AH81" s="196"/>
      <c r="AI81" s="196"/>
      <c r="AJ81" s="404"/>
      <c r="AK81" s="196"/>
      <c r="AL81" s="76">
        <f t="shared" ca="1" si="22"/>
        <v>41.865753424657534</v>
      </c>
      <c r="AM81" s="75" t="str">
        <f t="shared" si="23"/>
        <v/>
      </c>
      <c r="AN81" s="75" t="str">
        <f>IF(AM81="","",(VLOOKUP(AM81,#REF!,2,0)))</f>
        <v/>
      </c>
    </row>
    <row r="82" spans="1:44" s="197" customFormat="1" ht="18.600000000000001" customHeight="1">
      <c r="A82" s="299">
        <v>24</v>
      </c>
      <c r="B82" s="299">
        <f t="shared" si="24"/>
        <v>1</v>
      </c>
      <c r="C82" s="397" t="str">
        <f>IF(E82=1,D82,'[1]DS TCN'!C101)</f>
        <v>Nguyễn Văn Vinh</v>
      </c>
      <c r="D82" s="467" t="s">
        <v>1590</v>
      </c>
      <c r="E82" s="299">
        <v>1</v>
      </c>
      <c r="F82" s="468" t="s">
        <v>1591</v>
      </c>
      <c r="G82" s="299">
        <v>1</v>
      </c>
      <c r="H82" s="436" t="s">
        <v>1592</v>
      </c>
      <c r="I82" s="434"/>
      <c r="J82" s="434"/>
      <c r="K82" s="434"/>
      <c r="L82" s="434"/>
      <c r="M82" s="434"/>
      <c r="N82" s="461" t="s">
        <v>993</v>
      </c>
      <c r="O82" s="424">
        <v>1</v>
      </c>
      <c r="P82" s="423"/>
      <c r="Q82" s="423"/>
      <c r="R82" s="423"/>
      <c r="S82" s="463">
        <v>95</v>
      </c>
      <c r="T82" s="425">
        <v>20</v>
      </c>
      <c r="U82" s="424">
        <v>1</v>
      </c>
      <c r="V82" s="424">
        <v>2</v>
      </c>
      <c r="W82" s="424"/>
      <c r="X82" s="424"/>
      <c r="Y82" s="424"/>
      <c r="Z82" s="424"/>
      <c r="AA82" s="424"/>
      <c r="AB82" s="424"/>
      <c r="AC82" s="424"/>
      <c r="AD82" s="424"/>
      <c r="AE82" s="464"/>
      <c r="AF82" s="464"/>
      <c r="AG82" s="196" t="str">
        <f t="shared" si="21"/>
        <v/>
      </c>
      <c r="AH82" s="126"/>
      <c r="AI82" s="126"/>
      <c r="AJ82" s="424">
        <v>3</v>
      </c>
      <c r="AK82" s="126"/>
      <c r="AL82" s="301">
        <f t="shared" ca="1" si="22"/>
        <v>65.194520547945203</v>
      </c>
      <c r="AM82" s="125">
        <f t="shared" si="23"/>
        <v>1</v>
      </c>
      <c r="AN82" s="125" t="e">
        <f>IF(AM82="","",(VLOOKUP(AM82,#REF!,2,0)))</f>
        <v>#REF!</v>
      </c>
    </row>
    <row r="83" spans="1:44" s="77" customFormat="1" ht="18.600000000000001" customHeight="1">
      <c r="A83" s="299" t="str">
        <f>IF(E83=1,SUMIF(E$10:E83,1),"")</f>
        <v/>
      </c>
      <c r="B83" s="295">
        <f t="shared" si="24"/>
        <v>2</v>
      </c>
      <c r="C83" s="397" t="str">
        <f>IF(E83=1,D83,C82)</f>
        <v>Nguyễn Văn Vinh</v>
      </c>
      <c r="D83" s="439" t="s">
        <v>77</v>
      </c>
      <c r="E83" s="295">
        <v>2</v>
      </c>
      <c r="F83" s="466" t="s">
        <v>1593</v>
      </c>
      <c r="G83" s="295">
        <v>2</v>
      </c>
      <c r="H83" s="432" t="s">
        <v>1594</v>
      </c>
      <c r="I83" s="409"/>
      <c r="J83" s="409"/>
      <c r="K83" s="409"/>
      <c r="L83" s="409"/>
      <c r="M83" s="409"/>
      <c r="N83" s="200" t="s">
        <v>993</v>
      </c>
      <c r="O83" s="404">
        <v>1</v>
      </c>
      <c r="P83" s="199"/>
      <c r="Q83" s="199"/>
      <c r="R83" s="199"/>
      <c r="S83" s="402"/>
      <c r="T83" s="403"/>
      <c r="U83" s="404"/>
      <c r="V83" s="404"/>
      <c r="W83" s="404"/>
      <c r="X83" s="404"/>
      <c r="Y83" s="404"/>
      <c r="Z83" s="404"/>
      <c r="AA83" s="404"/>
      <c r="AB83" s="404"/>
      <c r="AC83" s="404"/>
      <c r="AD83" s="404"/>
      <c r="AE83" s="405"/>
      <c r="AF83" s="405"/>
      <c r="AG83" s="196" t="str">
        <f t="shared" si="21"/>
        <v/>
      </c>
      <c r="AH83" s="196"/>
      <c r="AI83" s="196"/>
      <c r="AJ83" s="404"/>
      <c r="AK83" s="196"/>
      <c r="AL83" s="76">
        <f t="shared" ca="1" si="22"/>
        <v>65.69589041095891</v>
      </c>
      <c r="AM83" s="75" t="str">
        <f t="shared" si="23"/>
        <v/>
      </c>
      <c r="AN83" s="75" t="str">
        <f>IF(AM83="","",(VLOOKUP(AM83,#REF!,2,0)))</f>
        <v/>
      </c>
    </row>
    <row r="84" spans="1:44" s="77" customFormat="1" ht="18.600000000000001" customHeight="1">
      <c r="A84" s="299" t="str">
        <f>IF(E84=1,SUMIF(E$10:E84,1),"")</f>
        <v/>
      </c>
      <c r="B84" s="295">
        <f t="shared" si="24"/>
        <v>3</v>
      </c>
      <c r="C84" s="397" t="str">
        <f>IF(E84=1,D84,C83)</f>
        <v>Nguyễn Văn Vinh</v>
      </c>
      <c r="D84" s="439" t="s">
        <v>1595</v>
      </c>
      <c r="E84" s="295">
        <v>6</v>
      </c>
      <c r="F84" s="466">
        <v>42615</v>
      </c>
      <c r="G84" s="295">
        <v>1</v>
      </c>
      <c r="H84" s="432" t="s">
        <v>1596</v>
      </c>
      <c r="I84" s="401"/>
      <c r="J84" s="401"/>
      <c r="K84" s="401"/>
      <c r="L84" s="401"/>
      <c r="M84" s="401"/>
      <c r="N84" s="200" t="s">
        <v>993</v>
      </c>
      <c r="O84" s="404">
        <v>1</v>
      </c>
      <c r="P84" s="199"/>
      <c r="Q84" s="199"/>
      <c r="R84" s="199"/>
      <c r="S84" s="402"/>
      <c r="T84" s="403"/>
      <c r="U84" s="404"/>
      <c r="V84" s="404"/>
      <c r="W84" s="404"/>
      <c r="X84" s="404"/>
      <c r="Y84" s="404"/>
      <c r="Z84" s="404"/>
      <c r="AA84" s="404"/>
      <c r="AB84" s="404"/>
      <c r="AC84" s="404"/>
      <c r="AD84" s="404"/>
      <c r="AE84" s="405"/>
      <c r="AF84" s="405"/>
      <c r="AG84" s="196" t="str">
        <f t="shared" si="21"/>
        <v/>
      </c>
      <c r="AH84" s="196"/>
      <c r="AI84" s="196"/>
      <c r="AJ84" s="404"/>
      <c r="AK84" s="196"/>
      <c r="AL84" s="76">
        <f t="shared" ca="1" si="22"/>
        <v>9.287671232876713</v>
      </c>
      <c r="AM84" s="75" t="str">
        <f>IF(AND(E84=1,AG84=""),1,IF(AND(E84=1,O84=1,AG84="x"),#REF!,IF(AND(E84=1,O84&lt;&gt;1),O84,IF(OR(E84&gt;1,E84=0),""))))</f>
        <v/>
      </c>
      <c r="AN84" s="75" t="str">
        <f>IF(AM84="","",(VLOOKUP(AM84,#REF!,2,0)))</f>
        <v/>
      </c>
    </row>
    <row r="85" spans="1:44" s="197" customFormat="1" ht="18.600000000000001" customHeight="1">
      <c r="A85" s="299">
        <v>25</v>
      </c>
      <c r="B85" s="299">
        <f>IF(E85=1,1,IF(E85&gt;1,#REF!+1,""))</f>
        <v>1</v>
      </c>
      <c r="C85" s="397" t="str">
        <f>IF(E85=1,D85,#REF!)</f>
        <v>Trịnh Thị Hòa</v>
      </c>
      <c r="D85" s="469" t="s">
        <v>343</v>
      </c>
      <c r="E85" s="461">
        <v>1</v>
      </c>
      <c r="F85" s="470" t="s">
        <v>1597</v>
      </c>
      <c r="G85" s="461">
        <v>1</v>
      </c>
      <c r="H85" s="458" t="s">
        <v>1598</v>
      </c>
      <c r="I85" s="434"/>
      <c r="J85" s="434"/>
      <c r="K85" s="434"/>
      <c r="L85" s="434"/>
      <c r="M85" s="434"/>
      <c r="N85" s="299" t="s">
        <v>993</v>
      </c>
      <c r="O85" s="461">
        <v>1</v>
      </c>
      <c r="P85" s="299"/>
      <c r="Q85" s="299"/>
      <c r="R85" s="299"/>
      <c r="S85" s="424">
        <v>140</v>
      </c>
      <c r="T85" s="425">
        <v>20</v>
      </c>
      <c r="U85" s="426">
        <v>1</v>
      </c>
      <c r="V85" s="299"/>
      <c r="W85" s="299"/>
      <c r="X85" s="299"/>
      <c r="Y85" s="426"/>
      <c r="Z85" s="426"/>
      <c r="AA85" s="126"/>
      <c r="AB85" s="126"/>
      <c r="AC85" s="126"/>
      <c r="AD85" s="424">
        <v>10</v>
      </c>
      <c r="AE85" s="427"/>
      <c r="AF85" s="126"/>
      <c r="AG85" s="196" t="str">
        <f t="shared" si="21"/>
        <v/>
      </c>
      <c r="AH85" s="126"/>
      <c r="AI85" s="426"/>
      <c r="AJ85" s="126">
        <v>3</v>
      </c>
      <c r="AK85" s="126"/>
      <c r="AL85" s="301">
        <f t="shared" ca="1" si="22"/>
        <v>64.854794520547941</v>
      </c>
      <c r="AM85" s="125">
        <f>IF(AND(E85=1,AG85=""),1,IF(AND(E85=1,O85=1,AG85="x"),#REF!,IF(AND(E85=1,O85&lt;&gt;1),O85,IF(OR(E85&gt;1,E85=0),""))))</f>
        <v>1</v>
      </c>
      <c r="AN85" s="125" t="e">
        <f>IF(AM85="","",(VLOOKUP(AM85,#REF!,2,0)))</f>
        <v>#REF!</v>
      </c>
    </row>
    <row r="86" spans="1:44" s="197" customFormat="1" ht="18.600000000000001" customHeight="1">
      <c r="A86" s="299">
        <v>26</v>
      </c>
      <c r="B86" s="299">
        <f>IF(E86=1,1,IF(E86&gt;1,#REF!+1,""))</f>
        <v>1</v>
      </c>
      <c r="C86" s="397" t="s">
        <v>1599</v>
      </c>
      <c r="D86" s="469" t="s">
        <v>1599</v>
      </c>
      <c r="E86" s="461">
        <v>1</v>
      </c>
      <c r="F86" s="471">
        <v>19536</v>
      </c>
      <c r="G86" s="461">
        <v>1</v>
      </c>
      <c r="H86" s="458" t="s">
        <v>1600</v>
      </c>
      <c r="I86" s="434"/>
      <c r="J86" s="434"/>
      <c r="K86" s="434"/>
      <c r="L86" s="434"/>
      <c r="M86" s="434"/>
      <c r="N86" s="299" t="s">
        <v>993</v>
      </c>
      <c r="O86" s="461">
        <v>6</v>
      </c>
      <c r="P86" s="299"/>
      <c r="Q86" s="299"/>
      <c r="R86" s="299"/>
      <c r="S86" s="424">
        <v>120</v>
      </c>
      <c r="T86" s="425">
        <v>20</v>
      </c>
      <c r="U86" s="426">
        <v>1</v>
      </c>
      <c r="V86" s="299">
        <v>2</v>
      </c>
      <c r="W86" s="299"/>
      <c r="X86" s="299"/>
      <c r="Y86" s="426"/>
      <c r="Z86" s="426"/>
      <c r="AA86" s="126"/>
      <c r="AB86" s="126"/>
      <c r="AC86" s="126"/>
      <c r="AD86" s="424"/>
      <c r="AE86" s="427"/>
      <c r="AF86" s="126"/>
      <c r="AG86" s="196" t="str">
        <f t="shared" si="21"/>
        <v>x</v>
      </c>
      <c r="AH86" s="126"/>
      <c r="AI86" s="426"/>
      <c r="AJ86" s="126">
        <v>7</v>
      </c>
      <c r="AK86" s="126"/>
      <c r="AL86" s="301">
        <f ca="1">IF(F86="","",(TODAY()-F86)/365)</f>
        <v>72.517808219178079</v>
      </c>
      <c r="AM86" s="125">
        <f t="shared" ref="AM86:AM87" si="25">IF(AND(E86=1,AG86=""),1,IF(AND(E86=1,O86=1,AG86="x"),O87,IF(AND(E86=1,O86&lt;&gt;1),O86,IF(OR(E86&gt;1,E86=0),""))))</f>
        <v>6</v>
      </c>
      <c r="AN86" s="125" t="e">
        <f>IF(AM86="","",(VLOOKUP(AM86,#REF!,2,0)))</f>
        <v>#REF!</v>
      </c>
    </row>
    <row r="87" spans="1:44" s="77" customFormat="1" ht="18.600000000000001" customHeight="1">
      <c r="A87" s="299" t="str">
        <f>IF(E87=1,SUMIF(E$10:E87,1),"")</f>
        <v/>
      </c>
      <c r="B87" s="295">
        <f t="shared" ref="B87:B88" si="26">IF(E87=1,1,IF(E87&gt;1,B86+1,""))</f>
        <v>2</v>
      </c>
      <c r="C87" s="397" t="str">
        <f>IF(E87=1,D87,C86)</f>
        <v xml:space="preserve">Quách Văn Mẫu </v>
      </c>
      <c r="D87" s="438" t="s">
        <v>1601</v>
      </c>
      <c r="E87" s="200">
        <v>2</v>
      </c>
      <c r="F87" s="472">
        <v>20922</v>
      </c>
      <c r="G87" s="200">
        <v>2</v>
      </c>
      <c r="H87" s="437" t="s">
        <v>1602</v>
      </c>
      <c r="I87" s="401"/>
      <c r="J87" s="401"/>
      <c r="K87" s="401"/>
      <c r="L87" s="401"/>
      <c r="M87" s="401"/>
      <c r="N87" s="295" t="s">
        <v>993</v>
      </c>
      <c r="O87" s="200">
        <v>1</v>
      </c>
      <c r="P87" s="295"/>
      <c r="Q87" s="295"/>
      <c r="R87" s="295"/>
      <c r="S87" s="404"/>
      <c r="T87" s="403"/>
      <c r="U87" s="410"/>
      <c r="V87" s="295"/>
      <c r="W87" s="295"/>
      <c r="X87" s="295"/>
      <c r="Y87" s="410"/>
      <c r="Z87" s="410"/>
      <c r="AA87" s="196"/>
      <c r="AB87" s="196"/>
      <c r="AC87" s="196"/>
      <c r="AD87" s="404"/>
      <c r="AE87" s="411"/>
      <c r="AF87" s="196"/>
      <c r="AG87" s="196" t="str">
        <f t="shared" si="21"/>
        <v/>
      </c>
      <c r="AH87" s="196"/>
      <c r="AI87" s="410"/>
      <c r="AJ87" s="196"/>
      <c r="AK87" s="196"/>
      <c r="AL87" s="76">
        <f t="shared" ref="AL87:AL88" ca="1" si="27">IF(F87="","",(TODAY()-F87)/365)</f>
        <v>68.720547945205482</v>
      </c>
      <c r="AM87" s="75" t="str">
        <f t="shared" si="25"/>
        <v/>
      </c>
      <c r="AN87" s="75" t="str">
        <f>IF(AM87="","",(VLOOKUP(AM87,#REF!,2,0)))</f>
        <v/>
      </c>
    </row>
    <row r="88" spans="1:44" s="77" customFormat="1" ht="18.600000000000001" customHeight="1">
      <c r="A88" s="299" t="str">
        <f>IF(E88=1,SUMIF(E$10:E88,1),"")</f>
        <v/>
      </c>
      <c r="B88" s="295">
        <f t="shared" si="26"/>
        <v>3</v>
      </c>
      <c r="C88" s="397" t="str">
        <f>IF(E88=1,D88,C87)</f>
        <v xml:space="preserve">Quách Văn Mẫu </v>
      </c>
      <c r="D88" s="438" t="s">
        <v>1603</v>
      </c>
      <c r="E88" s="200">
        <v>4</v>
      </c>
      <c r="F88" s="472">
        <v>10959</v>
      </c>
      <c r="G88" s="200">
        <v>2</v>
      </c>
      <c r="H88" s="437" t="s">
        <v>1604</v>
      </c>
      <c r="I88" s="401"/>
      <c r="J88" s="401"/>
      <c r="K88" s="401"/>
      <c r="L88" s="401"/>
      <c r="M88" s="401"/>
      <c r="N88" s="295" t="s">
        <v>993</v>
      </c>
      <c r="O88" s="200">
        <v>6</v>
      </c>
      <c r="P88" s="295"/>
      <c r="Q88" s="295"/>
      <c r="R88" s="295"/>
      <c r="S88" s="404"/>
      <c r="T88" s="403"/>
      <c r="U88" s="410"/>
      <c r="V88" s="295"/>
      <c r="W88" s="295"/>
      <c r="X88" s="295"/>
      <c r="Y88" s="410"/>
      <c r="Z88" s="410"/>
      <c r="AA88" s="196"/>
      <c r="AB88" s="196"/>
      <c r="AC88" s="196"/>
      <c r="AD88" s="404"/>
      <c r="AE88" s="411"/>
      <c r="AF88" s="196"/>
      <c r="AG88" s="196" t="str">
        <f t="shared" si="21"/>
        <v>x</v>
      </c>
      <c r="AH88" s="196"/>
      <c r="AI88" s="410"/>
      <c r="AJ88" s="196"/>
      <c r="AK88" s="196"/>
      <c r="AL88" s="76">
        <f t="shared" ca="1" si="27"/>
        <v>96.016438356164386</v>
      </c>
      <c r="AM88" s="75" t="str">
        <f>IF(AND(E88=1,AG88=""),1,IF(AND(E88=1,O88=1,AG88="x"),#REF!,IF(AND(E88=1,O88&lt;&gt;1),O88,IF(OR(E88&gt;1,E88=0),""))))</f>
        <v/>
      </c>
      <c r="AN88" s="75" t="str">
        <f>IF(AM88="","",(VLOOKUP(AM88,#REF!,2,0)))</f>
        <v/>
      </c>
    </row>
    <row r="89" spans="1:44" s="197" customFormat="1" ht="18.600000000000001" customHeight="1">
      <c r="A89" s="299">
        <v>27</v>
      </c>
      <c r="B89" s="299">
        <f>IF(E89=1,1,IF(E89&gt;1,B86+1,""))</f>
        <v>1</v>
      </c>
      <c r="C89" s="397" t="s">
        <v>1605</v>
      </c>
      <c r="D89" s="469" t="s">
        <v>1605</v>
      </c>
      <c r="E89" s="461">
        <v>1</v>
      </c>
      <c r="F89" s="471">
        <v>20946</v>
      </c>
      <c r="G89" s="461">
        <v>1</v>
      </c>
      <c r="H89" s="458" t="s">
        <v>1606</v>
      </c>
      <c r="I89" s="434"/>
      <c r="J89" s="434"/>
      <c r="K89" s="434"/>
      <c r="L89" s="434"/>
      <c r="M89" s="434"/>
      <c r="N89" s="299" t="s">
        <v>993</v>
      </c>
      <c r="O89" s="461">
        <v>1</v>
      </c>
      <c r="P89" s="299"/>
      <c r="Q89" s="299"/>
      <c r="R89" s="299"/>
      <c r="S89" s="424">
        <v>130</v>
      </c>
      <c r="T89" s="425">
        <v>20</v>
      </c>
      <c r="U89" s="426">
        <v>1</v>
      </c>
      <c r="V89" s="299">
        <v>2</v>
      </c>
      <c r="W89" s="299"/>
      <c r="X89" s="299"/>
      <c r="Y89" s="426"/>
      <c r="Z89" s="426"/>
      <c r="AA89" s="126"/>
      <c r="AB89" s="126"/>
      <c r="AC89" s="126"/>
      <c r="AD89" s="424"/>
      <c r="AE89" s="427"/>
      <c r="AF89" s="126"/>
      <c r="AG89" s="196" t="str">
        <f t="shared" si="21"/>
        <v/>
      </c>
      <c r="AH89" s="126"/>
      <c r="AI89" s="426"/>
      <c r="AJ89" s="126">
        <v>7</v>
      </c>
      <c r="AK89" s="126"/>
      <c r="AL89" s="301">
        <f ca="1">IF(F89="","",(TODAY()-F89)/365)</f>
        <v>68.654794520547952</v>
      </c>
      <c r="AM89" s="125">
        <f t="shared" ref="AM89:AM92" si="28">IF(AND(E89=1,AG89=""),1,IF(AND(E89=1,O89=1,AG89="x"),O90,IF(AND(E89=1,O89&lt;&gt;1),O89,IF(OR(E89&gt;1,E89=0),""))))</f>
        <v>1</v>
      </c>
      <c r="AN89" s="125" t="e">
        <f>IF(AM89="","",(VLOOKUP(AM89,#REF!,2,0)))</f>
        <v>#REF!</v>
      </c>
    </row>
    <row r="90" spans="1:44" s="77" customFormat="1" ht="18.600000000000001" customHeight="1">
      <c r="A90" s="299" t="str">
        <f>IF(E90=1,SUMIF(E$10:E90,1),"")</f>
        <v/>
      </c>
      <c r="B90" s="295">
        <f t="shared" ref="B90:B93" si="29">IF(E90=1,1,IF(E90&gt;1,B89+1,""))</f>
        <v>2</v>
      </c>
      <c r="C90" s="397" t="str">
        <f>IF(E90=1,D90,C89)</f>
        <v xml:space="preserve">Lê Duy Sâm </v>
      </c>
      <c r="D90" s="438" t="s">
        <v>1607</v>
      </c>
      <c r="E90" s="200">
        <v>2</v>
      </c>
      <c r="F90" s="472">
        <v>20189</v>
      </c>
      <c r="G90" s="200">
        <v>2</v>
      </c>
      <c r="H90" s="437" t="s">
        <v>1608</v>
      </c>
      <c r="I90" s="401"/>
      <c r="J90" s="401"/>
      <c r="K90" s="401"/>
      <c r="L90" s="401"/>
      <c r="M90" s="401"/>
      <c r="N90" s="295" t="s">
        <v>993</v>
      </c>
      <c r="O90" s="200">
        <v>1</v>
      </c>
      <c r="P90" s="295"/>
      <c r="Q90" s="295"/>
      <c r="R90" s="295"/>
      <c r="S90" s="404"/>
      <c r="T90" s="403"/>
      <c r="U90" s="410"/>
      <c r="V90" s="295"/>
      <c r="W90" s="295"/>
      <c r="X90" s="295"/>
      <c r="Y90" s="410"/>
      <c r="Z90" s="410"/>
      <c r="AA90" s="196"/>
      <c r="AB90" s="196"/>
      <c r="AC90" s="196"/>
      <c r="AD90" s="404"/>
      <c r="AE90" s="411"/>
      <c r="AF90" s="196"/>
      <c r="AG90" s="196" t="str">
        <f t="shared" si="21"/>
        <v/>
      </c>
      <c r="AH90" s="196"/>
      <c r="AI90" s="410"/>
      <c r="AJ90" s="196"/>
      <c r="AK90" s="196"/>
      <c r="AL90" s="76">
        <f t="shared" ref="AL90" ca="1" si="30">IF(F90="","",(TODAY()-F90)/365)</f>
        <v>70.728767123287668</v>
      </c>
      <c r="AM90" s="75" t="str">
        <f t="shared" si="28"/>
        <v/>
      </c>
      <c r="AN90" s="75" t="str">
        <f>IF(AM90="","",(VLOOKUP(AM90,#REF!,2,0)))</f>
        <v/>
      </c>
    </row>
    <row r="91" spans="1:44" s="197" customFormat="1" ht="18.600000000000001" customHeight="1">
      <c r="A91" s="299">
        <v>28</v>
      </c>
      <c r="B91" s="299">
        <f t="shared" si="29"/>
        <v>1</v>
      </c>
      <c r="C91" s="397" t="s">
        <v>1609</v>
      </c>
      <c r="D91" s="469" t="s">
        <v>1609</v>
      </c>
      <c r="E91" s="461">
        <v>1</v>
      </c>
      <c r="F91" s="471">
        <v>22949</v>
      </c>
      <c r="G91" s="461">
        <v>1</v>
      </c>
      <c r="H91" s="458" t="s">
        <v>1610</v>
      </c>
      <c r="I91" s="434"/>
      <c r="J91" s="434"/>
      <c r="K91" s="434"/>
      <c r="L91" s="434"/>
      <c r="M91" s="434"/>
      <c r="N91" s="299" t="s">
        <v>993</v>
      </c>
      <c r="O91" s="461">
        <v>1</v>
      </c>
      <c r="P91" s="299"/>
      <c r="Q91" s="299"/>
      <c r="R91" s="299"/>
      <c r="S91" s="424">
        <v>135</v>
      </c>
      <c r="T91" s="425">
        <v>20</v>
      </c>
      <c r="U91" s="426">
        <v>1</v>
      </c>
      <c r="V91" s="299">
        <v>2</v>
      </c>
      <c r="W91" s="299"/>
      <c r="X91" s="299"/>
      <c r="Y91" s="426"/>
      <c r="Z91" s="426"/>
      <c r="AA91" s="126"/>
      <c r="AB91" s="126"/>
      <c r="AC91" s="126"/>
      <c r="AD91" s="424"/>
      <c r="AE91" s="427"/>
      <c r="AF91" s="126"/>
      <c r="AG91" s="196" t="str">
        <f t="shared" si="21"/>
        <v/>
      </c>
      <c r="AH91" s="126"/>
      <c r="AI91" s="426"/>
      <c r="AJ91" s="126">
        <v>7</v>
      </c>
      <c r="AK91" s="126"/>
      <c r="AL91" s="301">
        <f ca="1">IF(F91="","",(TODAY()-F91)/365)</f>
        <v>63.167123287671231</v>
      </c>
      <c r="AM91" s="125">
        <f t="shared" si="28"/>
        <v>1</v>
      </c>
      <c r="AN91" s="125" t="e">
        <f>IF(AM91="","",(VLOOKUP(AM91,#REF!,2,0)))</f>
        <v>#REF!</v>
      </c>
    </row>
    <row r="92" spans="1:44" s="77" customFormat="1" ht="18.600000000000001" customHeight="1">
      <c r="A92" s="299" t="str">
        <f>IF(E92=1,SUMIF(E$10:E92,1),"")</f>
        <v/>
      </c>
      <c r="B92" s="295">
        <f t="shared" si="29"/>
        <v>2</v>
      </c>
      <c r="C92" s="397" t="str">
        <f>IF(E92=1,D92,C91)</f>
        <v xml:space="preserve">Thiều Văn Cơ </v>
      </c>
      <c r="D92" s="438" t="s">
        <v>1611</v>
      </c>
      <c r="E92" s="200">
        <v>2</v>
      </c>
      <c r="F92" s="472">
        <v>22216</v>
      </c>
      <c r="G92" s="200">
        <v>2</v>
      </c>
      <c r="H92" s="437" t="s">
        <v>1612</v>
      </c>
      <c r="I92" s="401"/>
      <c r="J92" s="401"/>
      <c r="K92" s="401"/>
      <c r="L92" s="401"/>
      <c r="M92" s="401"/>
      <c r="N92" s="295" t="s">
        <v>993</v>
      </c>
      <c r="O92" s="200">
        <v>1</v>
      </c>
      <c r="P92" s="295"/>
      <c r="Q92" s="295"/>
      <c r="R92" s="295"/>
      <c r="S92" s="404"/>
      <c r="T92" s="403"/>
      <c r="U92" s="410"/>
      <c r="V92" s="295"/>
      <c r="W92" s="295"/>
      <c r="X92" s="295"/>
      <c r="Y92" s="410"/>
      <c r="Z92" s="410"/>
      <c r="AA92" s="196"/>
      <c r="AB92" s="196"/>
      <c r="AC92" s="196"/>
      <c r="AD92" s="404"/>
      <c r="AE92" s="411"/>
      <c r="AF92" s="196"/>
      <c r="AG92" s="196" t="str">
        <f t="shared" si="21"/>
        <v/>
      </c>
      <c r="AH92" s="196"/>
      <c r="AI92" s="410"/>
      <c r="AJ92" s="196"/>
      <c r="AK92" s="196"/>
      <c r="AL92" s="76">
        <f t="shared" ref="AL92" ca="1" si="31">IF(F92="","",(TODAY()-F92)/365)</f>
        <v>65.175342465753431</v>
      </c>
      <c r="AM92" s="75" t="str">
        <f t="shared" si="28"/>
        <v/>
      </c>
      <c r="AN92" s="75" t="str">
        <f>IF(AM92="","",(VLOOKUP(AM92,#REF!,2,0)))</f>
        <v/>
      </c>
    </row>
    <row r="93" spans="1:44" s="197" customFormat="1" ht="18.600000000000001" customHeight="1">
      <c r="A93" s="299">
        <v>29</v>
      </c>
      <c r="B93" s="299">
        <f t="shared" si="29"/>
        <v>1</v>
      </c>
      <c r="C93" s="397" t="s">
        <v>1613</v>
      </c>
      <c r="D93" s="469" t="s">
        <v>1613</v>
      </c>
      <c r="E93" s="461">
        <v>1</v>
      </c>
      <c r="F93" s="471">
        <v>21219</v>
      </c>
      <c r="G93" s="461">
        <v>1</v>
      </c>
      <c r="H93" s="458" t="s">
        <v>1614</v>
      </c>
      <c r="I93" s="434"/>
      <c r="J93" s="434"/>
      <c r="K93" s="434"/>
      <c r="L93" s="434"/>
      <c r="M93" s="434"/>
      <c r="N93" s="299" t="s">
        <v>993</v>
      </c>
      <c r="O93" s="461">
        <v>1</v>
      </c>
      <c r="P93" s="299"/>
      <c r="Q93" s="299"/>
      <c r="R93" s="299"/>
      <c r="S93" s="424">
        <v>135</v>
      </c>
      <c r="T93" s="425">
        <v>20</v>
      </c>
      <c r="U93" s="426">
        <v>1</v>
      </c>
      <c r="V93" s="299"/>
      <c r="W93" s="299"/>
      <c r="X93" s="299"/>
      <c r="Y93" s="426"/>
      <c r="Z93" s="426"/>
      <c r="AA93" s="126"/>
      <c r="AB93" s="126"/>
      <c r="AC93" s="126"/>
      <c r="AD93" s="424">
        <v>10</v>
      </c>
      <c r="AE93" s="427"/>
      <c r="AF93" s="126"/>
      <c r="AG93" s="196" t="str">
        <f t="shared" si="21"/>
        <v/>
      </c>
      <c r="AH93" s="126"/>
      <c r="AI93" s="426"/>
      <c r="AJ93" s="126">
        <v>7</v>
      </c>
      <c r="AK93" s="126"/>
      <c r="AL93" s="301">
        <f ca="1">IF(F93="","",(TODAY()-F93)/365)</f>
        <v>67.906849315068499</v>
      </c>
      <c r="AM93" s="125">
        <f>IF(AND(E93=1,AG93=""),1,IF(AND(E93=1,O93=1,AG93="x"),#REF!,IF(AND(E93=1,O93&lt;&gt;1),O93,IF(OR(E93&gt;1,E93=0),""))))</f>
        <v>1</v>
      </c>
      <c r="AN93" s="125" t="e">
        <f>IF(AM93="","",(VLOOKUP(AM93,#REF!,2,0)))</f>
        <v>#REF!</v>
      </c>
    </row>
    <row r="94" spans="1:44" s="77" customFormat="1" ht="15.6" customHeight="1">
      <c r="A94" s="299">
        <v>30</v>
      </c>
      <c r="B94" s="295">
        <v>1</v>
      </c>
      <c r="C94" s="397" t="s">
        <v>1615</v>
      </c>
      <c r="D94" s="469" t="s">
        <v>1615</v>
      </c>
      <c r="E94" s="295">
        <v>1</v>
      </c>
      <c r="F94" s="430" t="s">
        <v>1616</v>
      </c>
      <c r="G94" s="295">
        <v>2</v>
      </c>
      <c r="H94" s="431" t="s">
        <v>1617</v>
      </c>
      <c r="I94" s="428"/>
      <c r="J94" s="428"/>
      <c r="K94" s="428"/>
      <c r="L94" s="428"/>
      <c r="M94" s="428"/>
      <c r="N94" s="299" t="s">
        <v>993</v>
      </c>
      <c r="O94" s="461">
        <v>1</v>
      </c>
      <c r="P94" s="299"/>
      <c r="Q94" s="299"/>
      <c r="R94" s="299"/>
      <c r="S94" s="424">
        <v>125</v>
      </c>
      <c r="T94" s="425">
        <v>20</v>
      </c>
      <c r="U94" s="426">
        <v>1</v>
      </c>
      <c r="V94" s="299"/>
      <c r="W94" s="299"/>
      <c r="X94" s="299"/>
      <c r="Y94" s="426"/>
      <c r="Z94" s="426"/>
      <c r="AA94" s="126"/>
      <c r="AB94" s="126"/>
      <c r="AC94" s="126"/>
      <c r="AD94" s="424">
        <v>10</v>
      </c>
      <c r="AE94" s="427"/>
      <c r="AF94" s="126"/>
      <c r="AG94" s="196" t="str">
        <f t="shared" si="21"/>
        <v/>
      </c>
      <c r="AH94" s="126"/>
      <c r="AI94" s="426"/>
      <c r="AJ94" s="126">
        <v>7</v>
      </c>
      <c r="AK94" s="126"/>
      <c r="AL94" s="301">
        <f ca="1">IF(F94="","",(TODAY()-F94)/365)</f>
        <v>46.273972602739725</v>
      </c>
      <c r="AM94" s="125">
        <f>IF(AND(E94=1,AG94=""),1,IF(AND(E94=1,O94=1,AG94="x"),#REF!,IF(AND(E94=1,O94&lt;&gt;1),O94,IF(OR(E94&gt;1,E94=0),""))))</f>
        <v>1</v>
      </c>
      <c r="AN94" s="125" t="e">
        <f>IF(AM94="","",(VLOOKUP(AM94,#REF!,2,0)))</f>
        <v>#REF!</v>
      </c>
      <c r="AO94" s="197"/>
      <c r="AP94" s="197"/>
      <c r="AQ94" s="197"/>
      <c r="AR94" s="197"/>
    </row>
    <row r="95" spans="1:44" s="77" customFormat="1" ht="15.6" customHeight="1">
      <c r="A95" s="299" t="str">
        <f>IF(E95=1,SUMIF(E$10:E95,1),"")</f>
        <v/>
      </c>
      <c r="B95" s="295"/>
      <c r="C95" s="397" t="s">
        <v>1615</v>
      </c>
      <c r="D95" s="438" t="s">
        <v>1618</v>
      </c>
      <c r="E95" s="295">
        <v>3</v>
      </c>
      <c r="F95" s="298" t="s">
        <v>1619</v>
      </c>
      <c r="G95" s="295">
        <v>1</v>
      </c>
      <c r="H95" s="418" t="s">
        <v>1620</v>
      </c>
      <c r="I95" s="428"/>
      <c r="J95" s="428"/>
      <c r="K95" s="428"/>
      <c r="L95" s="428"/>
      <c r="M95" s="428"/>
      <c r="N95" s="299" t="s">
        <v>993</v>
      </c>
      <c r="O95" s="196"/>
      <c r="P95" s="196"/>
      <c r="Q95" s="196"/>
      <c r="R95" s="196"/>
      <c r="S95" s="404"/>
      <c r="T95" s="404"/>
      <c r="U95" s="404"/>
      <c r="V95" s="404"/>
      <c r="W95" s="404"/>
      <c r="X95" s="404"/>
      <c r="Y95" s="404"/>
      <c r="Z95" s="404"/>
      <c r="AA95" s="404"/>
      <c r="AB95" s="404"/>
      <c r="AC95" s="404"/>
      <c r="AD95" s="424"/>
      <c r="AE95" s="196"/>
      <c r="AF95" s="196"/>
      <c r="AG95" s="196" t="str">
        <f t="shared" si="21"/>
        <v>x</v>
      </c>
      <c r="AH95" s="196"/>
      <c r="AI95" s="196"/>
      <c r="AJ95" s="404"/>
      <c r="AK95" s="196"/>
      <c r="AL95" s="301"/>
      <c r="AM95" s="125"/>
      <c r="AN95" s="75"/>
      <c r="AO95" s="75"/>
    </row>
    <row r="96" spans="1:44" s="77" customFormat="1" ht="15.6" customHeight="1">
      <c r="A96" s="299" t="str">
        <f>IF(E96=1,SUMIF(E$10:E96,1),"")</f>
        <v/>
      </c>
      <c r="B96" s="295"/>
      <c r="C96" s="397" t="s">
        <v>1615</v>
      </c>
      <c r="D96" s="438" t="s">
        <v>1621</v>
      </c>
      <c r="E96" s="295">
        <v>4</v>
      </c>
      <c r="F96" s="298" t="s">
        <v>1622</v>
      </c>
      <c r="G96" s="295">
        <v>1</v>
      </c>
      <c r="H96" s="418" t="s">
        <v>1623</v>
      </c>
      <c r="I96" s="428"/>
      <c r="J96" s="428"/>
      <c r="K96" s="428"/>
      <c r="L96" s="428"/>
      <c r="M96" s="428"/>
      <c r="N96" s="299" t="s">
        <v>993</v>
      </c>
      <c r="O96" s="196"/>
      <c r="P96" s="196"/>
      <c r="Q96" s="196"/>
      <c r="R96" s="196"/>
      <c r="S96" s="404"/>
      <c r="T96" s="404"/>
      <c r="U96" s="404"/>
      <c r="V96" s="404"/>
      <c r="W96" s="404"/>
      <c r="X96" s="404"/>
      <c r="Y96" s="404"/>
      <c r="Z96" s="404"/>
      <c r="AA96" s="404"/>
      <c r="AB96" s="404"/>
      <c r="AC96" s="404"/>
      <c r="AD96" s="424"/>
      <c r="AE96" s="196"/>
      <c r="AF96" s="196"/>
      <c r="AG96" s="196" t="str">
        <f>IF(OR(AND(E96&lt;&gt;0,O96&lt;&gt;1),AND(E96=1,O96&lt;&gt;1),AND(E100=2,O100&lt;&gt;1)),"x","")</f>
        <v>x</v>
      </c>
      <c r="AH96" s="196"/>
      <c r="AI96" s="196"/>
      <c r="AJ96" s="404"/>
      <c r="AK96" s="196"/>
      <c r="AL96" s="301"/>
      <c r="AM96" s="125"/>
      <c r="AN96" s="75"/>
      <c r="AO96" s="75"/>
    </row>
    <row r="97" spans="1:40" s="197" customFormat="1" ht="13.5">
      <c r="A97" s="299">
        <v>31</v>
      </c>
      <c r="B97" s="299">
        <f>IF(E97=1,1,IF(E97&gt;1,B108+1,""))</f>
        <v>1</v>
      </c>
      <c r="C97" s="397" t="str">
        <f>IF(E97=1,D97,C108)</f>
        <v>Nguyễn Văn Thoán</v>
      </c>
      <c r="D97" s="473" t="s">
        <v>1624</v>
      </c>
      <c r="E97" s="461">
        <v>1</v>
      </c>
      <c r="F97" s="471" t="s">
        <v>1625</v>
      </c>
      <c r="G97" s="461">
        <v>1</v>
      </c>
      <c r="H97" s="458" t="s">
        <v>1626</v>
      </c>
      <c r="I97" s="474"/>
      <c r="J97" s="474"/>
      <c r="K97" s="474"/>
      <c r="L97" s="474"/>
      <c r="M97" s="474"/>
      <c r="N97" s="299" t="s">
        <v>993</v>
      </c>
      <c r="O97" s="461">
        <v>1</v>
      </c>
      <c r="P97" s="299"/>
      <c r="Q97" s="299"/>
      <c r="R97" s="299"/>
      <c r="S97" s="424">
        <v>130</v>
      </c>
      <c r="T97" s="425">
        <v>20</v>
      </c>
      <c r="U97" s="426">
        <v>1</v>
      </c>
      <c r="V97" s="299"/>
      <c r="W97" s="299"/>
      <c r="X97" s="299"/>
      <c r="Y97" s="426"/>
      <c r="Z97" s="426"/>
      <c r="AA97" s="126"/>
      <c r="AB97" s="126"/>
      <c r="AC97" s="126"/>
      <c r="AD97" s="424">
        <v>10</v>
      </c>
      <c r="AE97" s="427"/>
      <c r="AF97" s="126"/>
      <c r="AG97" s="196" t="str">
        <f t="shared" ref="AG97:AG104" si="32">IF(OR(AND(E97&lt;&gt;0,O97&lt;&gt;1),AND(E97=1,O97&lt;&gt;1),AND(E101=2,O101&lt;&gt;1)),"x","")</f>
        <v/>
      </c>
      <c r="AH97" s="126"/>
      <c r="AI97" s="426"/>
      <c r="AJ97" s="126">
        <v>3</v>
      </c>
      <c r="AK97" s="126"/>
      <c r="AL97" s="301">
        <f t="shared" ref="AL97:AL98" ca="1" si="33">IF(F97="","",(TODAY()-F97)/365)</f>
        <v>71.38082191780822</v>
      </c>
      <c r="AM97" s="125">
        <f t="shared" ref="AM97" si="34">IF(AND(E97=1,AG97=""),1,IF(AND(E97=1,O97=1,AG97="x"),O98,IF(AND(E97=1,O97&lt;&gt;1),O97,IF(OR(E97&gt;1,E97=0),""))))</f>
        <v>1</v>
      </c>
      <c r="AN97" s="125" t="e">
        <f>IF(AM97="","",(VLOOKUP(AM97,#REF!,2,0)))</f>
        <v>#REF!</v>
      </c>
    </row>
    <row r="98" spans="1:40" s="197" customFormat="1" ht="12.75">
      <c r="A98" s="299" t="str">
        <f>IF(E98=1,SUMIF(E$10:E98,1),"")</f>
        <v/>
      </c>
      <c r="B98" s="295">
        <f>IF(E98=1,1,IF(E98&gt;1,B97+1,""))</f>
        <v>2</v>
      </c>
      <c r="C98" s="397" t="str">
        <f>IF(E98=1,D98,C97)</f>
        <v>Nguyễn Văn Thoán</v>
      </c>
      <c r="D98" s="438" t="s">
        <v>1627</v>
      </c>
      <c r="E98" s="200">
        <v>2</v>
      </c>
      <c r="F98" s="472" t="s">
        <v>1628</v>
      </c>
      <c r="G98" s="200">
        <v>2</v>
      </c>
      <c r="H98" s="437" t="s">
        <v>1629</v>
      </c>
      <c r="I98" s="401"/>
      <c r="J98" s="401"/>
      <c r="K98" s="401"/>
      <c r="L98" s="401"/>
      <c r="M98" s="401"/>
      <c r="N98" s="295" t="s">
        <v>993</v>
      </c>
      <c r="O98" s="200">
        <v>1</v>
      </c>
      <c r="P98" s="295"/>
      <c r="Q98" s="295"/>
      <c r="R98" s="295"/>
      <c r="S98" s="404"/>
      <c r="T98" s="403"/>
      <c r="U98" s="410"/>
      <c r="V98" s="295"/>
      <c r="W98" s="295"/>
      <c r="X98" s="295"/>
      <c r="Y98" s="410"/>
      <c r="Z98" s="410"/>
      <c r="AA98" s="196"/>
      <c r="AB98" s="196"/>
      <c r="AC98" s="196"/>
      <c r="AD98" s="404"/>
      <c r="AE98" s="411"/>
      <c r="AF98" s="196"/>
      <c r="AG98" s="196" t="str">
        <f t="shared" si="32"/>
        <v/>
      </c>
      <c r="AH98" s="196"/>
      <c r="AI98" s="410"/>
      <c r="AJ98" s="196"/>
      <c r="AK98" s="196"/>
      <c r="AL98" s="301">
        <f t="shared" ca="1" si="33"/>
        <v>71</v>
      </c>
      <c r="AM98" s="125" t="str">
        <f>IF(AND(E98=1,AG98=""),1,IF(AND(E98=1,O98=1,AG98="x"),O114,IF(AND(E98=1,O98&lt;&gt;1),O98,IF(OR(E98&gt;1,E98=0),""))))</f>
        <v/>
      </c>
      <c r="AN98" s="125" t="str">
        <f>IF(AM98="","",(VLOOKUP(AM98,#REF!,2,0)))</f>
        <v/>
      </c>
    </row>
    <row r="99" spans="1:40" s="197" customFormat="1" ht="13.5">
      <c r="A99" s="299">
        <v>32</v>
      </c>
      <c r="B99" s="299">
        <f>IF(E99=1,1,IF(E99&gt;1,'[2]DS HN'!B91+1,""))</f>
        <v>1</v>
      </c>
      <c r="C99" s="397" t="str">
        <f>IF(E99=1,D99,'[2]DS HN'!C91)</f>
        <v>Lục Thị Xuân</v>
      </c>
      <c r="D99" s="419" t="s">
        <v>1630</v>
      </c>
      <c r="E99" s="126">
        <v>1</v>
      </c>
      <c r="F99" s="420" t="s">
        <v>1631</v>
      </c>
      <c r="G99" s="126">
        <v>2</v>
      </c>
      <c r="H99" s="458" t="s">
        <v>1632</v>
      </c>
      <c r="I99" s="434"/>
      <c r="J99" s="434"/>
      <c r="K99" s="434"/>
      <c r="L99" s="434"/>
      <c r="M99" s="434"/>
      <c r="N99" s="299" t="s">
        <v>993</v>
      </c>
      <c r="O99" s="126">
        <v>1</v>
      </c>
      <c r="P99" s="299"/>
      <c r="Q99" s="299"/>
      <c r="R99" s="299"/>
      <c r="S99" s="424">
        <v>100</v>
      </c>
      <c r="T99" s="425">
        <v>20</v>
      </c>
      <c r="U99" s="426">
        <v>1</v>
      </c>
      <c r="V99" s="299"/>
      <c r="W99" s="299"/>
      <c r="X99" s="299"/>
      <c r="Y99" s="426"/>
      <c r="Z99" s="426"/>
      <c r="AA99" s="126"/>
      <c r="AB99" s="126"/>
      <c r="AC99" s="126"/>
      <c r="AD99" s="424">
        <v>10</v>
      </c>
      <c r="AE99" s="427"/>
      <c r="AF99" s="126"/>
      <c r="AG99" s="196" t="str">
        <f t="shared" si="32"/>
        <v/>
      </c>
      <c r="AH99" s="126"/>
      <c r="AI99" s="426"/>
      <c r="AJ99" s="126">
        <v>3</v>
      </c>
      <c r="AK99" s="126"/>
      <c r="AL99" s="301">
        <f ca="1">IF(F99="","",(TODAY()-F99)/365)</f>
        <v>72.490410958904107</v>
      </c>
      <c r="AM99" s="125">
        <f>IF(AND(E99=1,AG99=""),1,IF(AND(E99=1,O99=1,AG99="x"),'[2]DS HN'!#REF!,IF(AND(E99=1,O99&lt;&gt;1),O99,IF(OR(E99&gt;1,E99=0),""))))</f>
        <v>1</v>
      </c>
      <c r="AN99" s="125" t="e">
        <f>IF(AM99="","",(VLOOKUP(AM99,'[2]DS HN'!$AO$10:$AR$10,2,0)))</f>
        <v>#N/A</v>
      </c>
    </row>
    <row r="100" spans="1:40" s="197" customFormat="1" ht="18.600000000000001" customHeight="1">
      <c r="A100" s="299">
        <v>33</v>
      </c>
      <c r="B100" s="299">
        <f>IF(E100=1,1,IF(E100&gt;1,#REF!+1,""))</f>
        <v>1</v>
      </c>
      <c r="C100" s="397" t="str">
        <f>IF(E100=1,D100,#REF!)</f>
        <v>Nguyễn Văn Lơ</v>
      </c>
      <c r="D100" s="467" t="s">
        <v>1633</v>
      </c>
      <c r="E100" s="299">
        <v>1</v>
      </c>
      <c r="F100" s="468">
        <v>19790</v>
      </c>
      <c r="G100" s="299">
        <v>1</v>
      </c>
      <c r="H100" s="436" t="s">
        <v>1634</v>
      </c>
      <c r="I100" s="460"/>
      <c r="J100" s="460"/>
      <c r="K100" s="460"/>
      <c r="L100" s="460"/>
      <c r="M100" s="460"/>
      <c r="N100" s="461" t="s">
        <v>1018</v>
      </c>
      <c r="O100" s="424">
        <v>1</v>
      </c>
      <c r="P100" s="423"/>
      <c r="Q100" s="423"/>
      <c r="R100" s="423"/>
      <c r="S100" s="463">
        <v>135</v>
      </c>
      <c r="T100" s="425">
        <v>20</v>
      </c>
      <c r="U100" s="424"/>
      <c r="V100" s="424">
        <v>2</v>
      </c>
      <c r="W100" s="424"/>
      <c r="X100" s="424"/>
      <c r="Y100" s="424"/>
      <c r="Z100" s="424"/>
      <c r="AA100" s="424"/>
      <c r="AB100" s="424"/>
      <c r="AC100" s="424">
        <v>9</v>
      </c>
      <c r="AD100" s="424"/>
      <c r="AE100" s="464"/>
      <c r="AF100" s="464"/>
      <c r="AG100" s="196" t="str">
        <f t="shared" si="32"/>
        <v/>
      </c>
      <c r="AH100" s="126"/>
      <c r="AI100" s="126"/>
      <c r="AJ100" s="424">
        <v>1</v>
      </c>
      <c r="AK100" s="126"/>
      <c r="AL100" s="301">
        <f t="shared" ref="AL100:AL107" ca="1" si="35">IF(F100="","",(TODAY()-F100)/365)</f>
        <v>71.821917808219183</v>
      </c>
      <c r="AM100" s="125">
        <f t="shared" ref="AM100:AM106" si="36">IF(AND(E100=1,AG100=""),1,IF(AND(E100=1,O100=1,AG100="x"),O101,IF(AND(E100=1,O100&lt;&gt;1),O100,IF(OR(E100&gt;1,E100=0),""))))</f>
        <v>1</v>
      </c>
      <c r="AN100" s="125" t="e">
        <f>IF(AM100="","",(VLOOKUP(AM100,#REF!,2,0)))</f>
        <v>#REF!</v>
      </c>
    </row>
    <row r="101" spans="1:40" s="77" customFormat="1" ht="18.600000000000001" customHeight="1">
      <c r="A101" s="299" t="str">
        <f>IF(E101=1,SUMIF(E$10:E101,1),"")</f>
        <v/>
      </c>
      <c r="B101" s="295">
        <f t="shared" ref="B101:B107" si="37">IF(E101=1,1,IF(E101&gt;1,B100+1,""))</f>
        <v>2</v>
      </c>
      <c r="C101" s="397" t="str">
        <f t="shared" ref="C101:C107" si="38">IF(E101=1,D101,C100)</f>
        <v>Nguyễn Văn Lơ</v>
      </c>
      <c r="D101" s="439" t="s">
        <v>1635</v>
      </c>
      <c r="E101" s="295">
        <v>2</v>
      </c>
      <c r="F101" s="466" t="s">
        <v>1636</v>
      </c>
      <c r="G101" s="295">
        <v>2</v>
      </c>
      <c r="H101" s="432" t="s">
        <v>1637</v>
      </c>
      <c r="I101" s="401"/>
      <c r="J101" s="401"/>
      <c r="K101" s="401"/>
      <c r="L101" s="401"/>
      <c r="M101" s="401"/>
      <c r="N101" s="200" t="s">
        <v>1018</v>
      </c>
      <c r="O101" s="404">
        <v>1</v>
      </c>
      <c r="P101" s="199"/>
      <c r="Q101" s="199"/>
      <c r="R101" s="199"/>
      <c r="S101" s="402"/>
      <c r="T101" s="403"/>
      <c r="U101" s="404"/>
      <c r="V101" s="404"/>
      <c r="W101" s="404"/>
      <c r="X101" s="404"/>
      <c r="Y101" s="404"/>
      <c r="Z101" s="404"/>
      <c r="AA101" s="404"/>
      <c r="AB101" s="404"/>
      <c r="AC101" s="404"/>
      <c r="AD101" s="404"/>
      <c r="AE101" s="405"/>
      <c r="AF101" s="405"/>
      <c r="AG101" s="196" t="str">
        <f t="shared" si="32"/>
        <v/>
      </c>
      <c r="AH101" s="196"/>
      <c r="AI101" s="196"/>
      <c r="AJ101" s="404">
        <v>1</v>
      </c>
      <c r="AK101" s="196"/>
      <c r="AL101" s="76">
        <f t="shared" ca="1" si="35"/>
        <v>69.052054794520544</v>
      </c>
      <c r="AM101" s="75" t="str">
        <f t="shared" si="36"/>
        <v/>
      </c>
      <c r="AN101" s="75" t="str">
        <f>IF(AM101="","",(VLOOKUP(AM101,#REF!,2,0)))</f>
        <v/>
      </c>
    </row>
    <row r="102" spans="1:40" s="77" customFormat="1" ht="18.600000000000001" customHeight="1">
      <c r="A102" s="299" t="str">
        <f>IF(E102=1,SUMIF(E$10:E102,1),"")</f>
        <v/>
      </c>
      <c r="B102" s="295">
        <f t="shared" si="37"/>
        <v>3</v>
      </c>
      <c r="C102" s="397" t="str">
        <f t="shared" si="38"/>
        <v>Nguyễn Văn Lơ</v>
      </c>
      <c r="D102" s="439" t="s">
        <v>1638</v>
      </c>
      <c r="E102" s="295">
        <v>3</v>
      </c>
      <c r="F102" s="466">
        <v>34038</v>
      </c>
      <c r="G102" s="295">
        <v>1</v>
      </c>
      <c r="H102" s="432" t="s">
        <v>1639</v>
      </c>
      <c r="I102" s="401"/>
      <c r="J102" s="401"/>
      <c r="K102" s="401"/>
      <c r="L102" s="401"/>
      <c r="M102" s="401"/>
      <c r="N102" s="200" t="s">
        <v>1018</v>
      </c>
      <c r="O102" s="404">
        <v>1</v>
      </c>
      <c r="P102" s="199"/>
      <c r="Q102" s="199"/>
      <c r="R102" s="199"/>
      <c r="S102" s="402"/>
      <c r="T102" s="403"/>
      <c r="U102" s="404"/>
      <c r="V102" s="404"/>
      <c r="W102" s="404"/>
      <c r="X102" s="404"/>
      <c r="Y102" s="404"/>
      <c r="Z102" s="404"/>
      <c r="AA102" s="404"/>
      <c r="AB102" s="404"/>
      <c r="AC102" s="404"/>
      <c r="AD102" s="404"/>
      <c r="AE102" s="405"/>
      <c r="AF102" s="405"/>
      <c r="AG102" s="196" t="str">
        <f t="shared" si="32"/>
        <v/>
      </c>
      <c r="AH102" s="196"/>
      <c r="AI102" s="196"/>
      <c r="AJ102" s="404"/>
      <c r="AK102" s="196"/>
      <c r="AL102" s="76">
        <f t="shared" ca="1" si="35"/>
        <v>32.786301369863011</v>
      </c>
      <c r="AM102" s="75" t="str">
        <f t="shared" si="36"/>
        <v/>
      </c>
      <c r="AN102" s="75" t="str">
        <f>IF(AM102="","",(VLOOKUP(AM102,#REF!,2,0)))</f>
        <v/>
      </c>
    </row>
    <row r="103" spans="1:40" s="77" customFormat="1" ht="18.600000000000001" customHeight="1">
      <c r="A103" s="299" t="str">
        <f>IF(E103=1,SUMIF(E$10:E103,1),"")</f>
        <v/>
      </c>
      <c r="B103" s="295">
        <f t="shared" si="37"/>
        <v>4</v>
      </c>
      <c r="C103" s="397" t="str">
        <f t="shared" si="38"/>
        <v>Nguyễn Văn Lơ</v>
      </c>
      <c r="D103" s="439" t="s">
        <v>1274</v>
      </c>
      <c r="E103" s="295">
        <v>6</v>
      </c>
      <c r="F103" s="466" t="s">
        <v>1640</v>
      </c>
      <c r="G103" s="295">
        <v>1</v>
      </c>
      <c r="H103" s="432" t="s">
        <v>1641</v>
      </c>
      <c r="I103" s="409"/>
      <c r="J103" s="409"/>
      <c r="K103" s="409"/>
      <c r="L103" s="409"/>
      <c r="M103" s="409"/>
      <c r="N103" s="200" t="s">
        <v>1018</v>
      </c>
      <c r="O103" s="404">
        <v>1</v>
      </c>
      <c r="P103" s="199"/>
      <c r="Q103" s="199"/>
      <c r="R103" s="199"/>
      <c r="S103" s="402"/>
      <c r="T103" s="403"/>
      <c r="U103" s="404"/>
      <c r="V103" s="404"/>
      <c r="W103" s="404"/>
      <c r="X103" s="404"/>
      <c r="Y103" s="404"/>
      <c r="Z103" s="404"/>
      <c r="AA103" s="404"/>
      <c r="AB103" s="404"/>
      <c r="AC103" s="404"/>
      <c r="AD103" s="404"/>
      <c r="AE103" s="405"/>
      <c r="AF103" s="405"/>
      <c r="AG103" s="196" t="str">
        <f t="shared" si="32"/>
        <v/>
      </c>
      <c r="AH103" s="196"/>
      <c r="AI103" s="196"/>
      <c r="AJ103" s="404"/>
      <c r="AK103" s="196"/>
      <c r="AL103" s="76">
        <f t="shared" ca="1" si="35"/>
        <v>6.7890410958904113</v>
      </c>
      <c r="AM103" s="75" t="str">
        <f>IF(AND(E103=1,AG103=""),1,IF(AND(E103=1,O103=1,AG103="x"),O106,IF(AND(E103=1,O103&lt;&gt;1),O103,IF(OR(E103&gt;1,E103=0),""))))</f>
        <v/>
      </c>
      <c r="AN103" s="75" t="str">
        <f>IF(AM103="","",(VLOOKUP(AM103,#REF!,2,0)))</f>
        <v/>
      </c>
    </row>
    <row r="104" spans="1:40" s="77" customFormat="1" ht="18.600000000000001" customHeight="1">
      <c r="A104" s="299" t="str">
        <f>IF(E104=1,SUMIF(E$10:E104,1),"")</f>
        <v/>
      </c>
      <c r="B104" s="295">
        <f t="shared" si="37"/>
        <v>5</v>
      </c>
      <c r="C104" s="397" t="str">
        <f t="shared" si="38"/>
        <v>Nguyễn Văn Lơ</v>
      </c>
      <c r="D104" s="439" t="s">
        <v>1642</v>
      </c>
      <c r="E104" s="295">
        <v>3</v>
      </c>
      <c r="F104" s="708" t="s">
        <v>2908</v>
      </c>
      <c r="G104" s="62">
        <v>2</v>
      </c>
      <c r="H104" s="709" t="s">
        <v>2909</v>
      </c>
      <c r="I104" s="409"/>
      <c r="J104" s="409"/>
      <c r="K104" s="409"/>
      <c r="L104" s="409"/>
      <c r="M104" s="409"/>
      <c r="N104" s="200" t="s">
        <v>1018</v>
      </c>
      <c r="O104" s="404">
        <v>1</v>
      </c>
      <c r="P104" s="199"/>
      <c r="Q104" s="199"/>
      <c r="R104" s="199"/>
      <c r="S104" s="402"/>
      <c r="T104" s="403"/>
      <c r="U104" s="404"/>
      <c r="V104" s="404"/>
      <c r="W104" s="404"/>
      <c r="X104" s="404"/>
      <c r="Y104" s="404"/>
      <c r="Z104" s="404"/>
      <c r="AA104" s="404"/>
      <c r="AB104" s="404"/>
      <c r="AC104" s="404"/>
      <c r="AD104" s="404"/>
      <c r="AE104" s="405"/>
      <c r="AF104" s="405"/>
      <c r="AG104" s="196" t="str">
        <f t="shared" si="32"/>
        <v/>
      </c>
      <c r="AH104" s="196"/>
      <c r="AI104" s="196"/>
      <c r="AJ104" s="404"/>
      <c r="AK104" s="196"/>
      <c r="AL104" s="76"/>
      <c r="AM104" s="75"/>
      <c r="AN104" s="75"/>
    </row>
    <row r="105" spans="1:40" s="77" customFormat="1" ht="18.600000000000001" customHeight="1">
      <c r="A105" s="299" t="str">
        <f>IF(E105=1,SUMIF(E$10:E105,1),"")</f>
        <v/>
      </c>
      <c r="B105" s="295">
        <f t="shared" si="37"/>
        <v>6</v>
      </c>
      <c r="C105" s="397" t="str">
        <f t="shared" si="38"/>
        <v>Nguyễn Văn Lơ</v>
      </c>
      <c r="D105" s="439" t="s">
        <v>1643</v>
      </c>
      <c r="E105" s="295">
        <v>5</v>
      </c>
      <c r="F105" s="475" t="s">
        <v>1644</v>
      </c>
      <c r="G105" s="295">
        <v>2</v>
      </c>
      <c r="H105" s="432"/>
      <c r="I105" s="409"/>
      <c r="J105" s="409"/>
      <c r="K105" s="409"/>
      <c r="L105" s="409"/>
      <c r="M105" s="409"/>
      <c r="N105" s="200" t="s">
        <v>1018</v>
      </c>
      <c r="O105" s="404">
        <v>1</v>
      </c>
      <c r="P105" s="199"/>
      <c r="Q105" s="199"/>
      <c r="R105" s="199"/>
      <c r="S105" s="402"/>
      <c r="T105" s="403"/>
      <c r="U105" s="404"/>
      <c r="V105" s="404"/>
      <c r="W105" s="404"/>
      <c r="X105" s="404"/>
      <c r="Y105" s="404"/>
      <c r="Z105" s="404"/>
      <c r="AA105" s="404"/>
      <c r="AB105" s="404"/>
      <c r="AC105" s="404"/>
      <c r="AD105" s="404"/>
      <c r="AE105" s="405"/>
      <c r="AF105" s="405"/>
      <c r="AG105" s="196"/>
      <c r="AH105" s="196"/>
      <c r="AI105" s="196"/>
      <c r="AJ105" s="404"/>
      <c r="AK105" s="196"/>
      <c r="AL105" s="76"/>
      <c r="AM105" s="75"/>
      <c r="AN105" s="75"/>
    </row>
    <row r="106" spans="1:40" s="197" customFormat="1" ht="18.600000000000001" customHeight="1">
      <c r="A106" s="299">
        <v>34</v>
      </c>
      <c r="B106" s="299">
        <f>IF(E106=1,1,IF(E106&gt;1,B103+1,""))</f>
        <v>1</v>
      </c>
      <c r="C106" s="397" t="str">
        <f>IF(E106=1,D106,C103)</f>
        <v>Lê Duy Dũng</v>
      </c>
      <c r="D106" s="467" t="s">
        <v>1645</v>
      </c>
      <c r="E106" s="299">
        <v>1</v>
      </c>
      <c r="F106" s="468" t="s">
        <v>1646</v>
      </c>
      <c r="G106" s="299">
        <v>1</v>
      </c>
      <c r="H106" s="436" t="s">
        <v>1647</v>
      </c>
      <c r="I106" s="434"/>
      <c r="J106" s="434"/>
      <c r="K106" s="434"/>
      <c r="L106" s="434"/>
      <c r="M106" s="434"/>
      <c r="N106" s="461" t="s">
        <v>1018</v>
      </c>
      <c r="O106" s="424">
        <v>1</v>
      </c>
      <c r="P106" s="423"/>
      <c r="Q106" s="423"/>
      <c r="R106" s="423"/>
      <c r="S106" s="463">
        <v>135</v>
      </c>
      <c r="T106" s="425">
        <v>20</v>
      </c>
      <c r="U106" s="424">
        <v>1</v>
      </c>
      <c r="V106" s="424"/>
      <c r="W106" s="424"/>
      <c r="X106" s="424"/>
      <c r="Y106" s="424"/>
      <c r="Z106" s="424"/>
      <c r="AA106" s="424"/>
      <c r="AB106" s="424"/>
      <c r="AC106" s="424">
        <v>9</v>
      </c>
      <c r="AD106" s="424"/>
      <c r="AE106" s="464"/>
      <c r="AF106" s="464"/>
      <c r="AG106" s="126" t="str">
        <f t="shared" si="21"/>
        <v/>
      </c>
      <c r="AH106" s="126"/>
      <c r="AI106" s="126"/>
      <c r="AJ106" s="424">
        <v>3</v>
      </c>
      <c r="AK106" s="126"/>
      <c r="AL106" s="301">
        <f t="shared" ca="1" si="35"/>
        <v>66.967123287671228</v>
      </c>
      <c r="AM106" s="125">
        <f t="shared" si="36"/>
        <v>1</v>
      </c>
      <c r="AN106" s="125" t="e">
        <f>IF(AM106="","",(VLOOKUP(AM106,#REF!,2,0)))</f>
        <v>#REF!</v>
      </c>
    </row>
    <row r="107" spans="1:40" s="77" customFormat="1" ht="18.600000000000001" customHeight="1">
      <c r="A107" s="299" t="str">
        <f>IF(E107=1,SUMIF(E$10:E107,1),"")</f>
        <v/>
      </c>
      <c r="B107" s="295">
        <f t="shared" si="37"/>
        <v>2</v>
      </c>
      <c r="C107" s="397" t="str">
        <f t="shared" si="38"/>
        <v>Lê Duy Dũng</v>
      </c>
      <c r="D107" s="439" t="s">
        <v>1648</v>
      </c>
      <c r="E107" s="295">
        <v>2</v>
      </c>
      <c r="F107" s="466" t="s">
        <v>1649</v>
      </c>
      <c r="G107" s="295">
        <v>2</v>
      </c>
      <c r="H107" s="432" t="s">
        <v>1650</v>
      </c>
      <c r="I107" s="409"/>
      <c r="J107" s="409"/>
      <c r="K107" s="409"/>
      <c r="L107" s="409"/>
      <c r="M107" s="409"/>
      <c r="N107" s="200" t="s">
        <v>1018</v>
      </c>
      <c r="O107" s="404">
        <v>1</v>
      </c>
      <c r="P107" s="199"/>
      <c r="Q107" s="199"/>
      <c r="R107" s="199"/>
      <c r="S107" s="402"/>
      <c r="T107" s="403"/>
      <c r="U107" s="404"/>
      <c r="V107" s="404"/>
      <c r="W107" s="404"/>
      <c r="X107" s="404"/>
      <c r="Y107" s="404"/>
      <c r="Z107" s="404"/>
      <c r="AA107" s="404"/>
      <c r="AB107" s="404"/>
      <c r="AC107" s="404"/>
      <c r="AD107" s="404"/>
      <c r="AE107" s="405"/>
      <c r="AF107" s="405"/>
      <c r="AG107" s="196"/>
      <c r="AH107" s="196"/>
      <c r="AI107" s="196"/>
      <c r="AJ107" s="404"/>
      <c r="AK107" s="196"/>
      <c r="AL107" s="76">
        <f t="shared" ca="1" si="35"/>
        <v>62.57260273972603</v>
      </c>
      <c r="AM107" s="75" t="str">
        <f>IF(AND(E107=1,AG107=""),1,IF(AND(E107=1,O107=1,AG107="x"),#REF!,IF(AND(E107=1,O107&lt;&gt;1),O107,IF(OR(E107&gt;1,E107=0),""))))</f>
        <v/>
      </c>
      <c r="AN107" s="75" t="str">
        <f>IF(AM107="","",(VLOOKUP(AM107,#REF!,2,0)))</f>
        <v/>
      </c>
    </row>
    <row r="108" spans="1:40" s="197" customFormat="1" ht="18.600000000000001" customHeight="1">
      <c r="A108" s="299">
        <v>35</v>
      </c>
      <c r="B108" s="299">
        <f>IF(E108=1,1,IF(E108&gt;1,B105+1,""))</f>
        <v>1</v>
      </c>
      <c r="C108" s="397" t="s">
        <v>1651</v>
      </c>
      <c r="D108" s="469" t="s">
        <v>1651</v>
      </c>
      <c r="E108" s="299">
        <v>1</v>
      </c>
      <c r="F108" s="430" t="s">
        <v>2910</v>
      </c>
      <c r="G108" s="299">
        <v>2</v>
      </c>
      <c r="H108" s="431" t="s">
        <v>2911</v>
      </c>
      <c r="I108" s="476"/>
      <c r="J108" s="476"/>
      <c r="K108" s="476"/>
      <c r="L108" s="476"/>
      <c r="M108" s="476"/>
      <c r="N108" s="200" t="s">
        <v>1018</v>
      </c>
      <c r="O108" s="424">
        <v>1</v>
      </c>
      <c r="P108" s="423"/>
      <c r="Q108" s="423"/>
      <c r="R108" s="423"/>
      <c r="S108" s="463">
        <v>120</v>
      </c>
      <c r="T108" s="425">
        <v>20</v>
      </c>
      <c r="U108" s="424">
        <v>1</v>
      </c>
      <c r="V108" s="424"/>
      <c r="W108" s="424"/>
      <c r="X108" s="424"/>
      <c r="Y108" s="424"/>
      <c r="Z108" s="424"/>
      <c r="AA108" s="424"/>
      <c r="AB108" s="424"/>
      <c r="AC108" s="424">
        <v>9</v>
      </c>
      <c r="AD108" s="424"/>
      <c r="AE108" s="464"/>
      <c r="AF108" s="464"/>
      <c r="AG108" s="126"/>
      <c r="AH108" s="126"/>
      <c r="AI108" s="126"/>
      <c r="AJ108" s="424"/>
      <c r="AK108" s="126" t="s">
        <v>1839</v>
      </c>
      <c r="AL108" s="301"/>
      <c r="AM108" s="125"/>
      <c r="AN108" s="125"/>
    </row>
    <row r="109" spans="1:40" s="77" customFormat="1" ht="12.75">
      <c r="A109" s="299">
        <v>36</v>
      </c>
      <c r="B109" s="299">
        <f>IF(E109=1,1,IF(E109&gt;1,B107+1,""))</f>
        <v>1</v>
      </c>
      <c r="C109" s="397" t="str">
        <f t="shared" ref="C109:C117" si="39">IF(E109="","",IF(E109=1,D109,C108))</f>
        <v>Bùi Văn Vi</v>
      </c>
      <c r="D109" s="467" t="s">
        <v>1652</v>
      </c>
      <c r="E109" s="299">
        <v>1</v>
      </c>
      <c r="F109" s="477">
        <v>28012</v>
      </c>
      <c r="G109" s="299">
        <v>1</v>
      </c>
      <c r="H109" s="478" t="s">
        <v>1653</v>
      </c>
      <c r="I109" s="299"/>
      <c r="J109" s="479"/>
      <c r="K109" s="405"/>
      <c r="L109" s="405"/>
      <c r="M109" s="405"/>
      <c r="N109" s="479" t="s">
        <v>1040</v>
      </c>
      <c r="O109" s="299">
        <v>6</v>
      </c>
      <c r="P109" s="405"/>
      <c r="Q109" s="405"/>
      <c r="R109" s="405"/>
      <c r="S109" s="480">
        <v>140</v>
      </c>
      <c r="T109" s="480">
        <v>20</v>
      </c>
      <c r="U109" s="424">
        <v>1</v>
      </c>
      <c r="V109" s="424"/>
      <c r="W109" s="424"/>
      <c r="X109" s="424">
        <v>4</v>
      </c>
      <c r="Y109" s="424"/>
      <c r="Z109" s="424"/>
      <c r="AA109" s="424"/>
      <c r="AB109" s="424"/>
      <c r="AC109" s="424"/>
      <c r="AD109" s="424"/>
      <c r="AE109" s="481"/>
      <c r="AF109" s="481"/>
      <c r="AG109" s="482" t="s">
        <v>106</v>
      </c>
      <c r="AH109" s="481"/>
      <c r="AI109" s="481"/>
      <c r="AJ109" s="424">
        <v>4</v>
      </c>
      <c r="AK109" s="482"/>
      <c r="AM109" s="75"/>
      <c r="AN109" s="75"/>
    </row>
    <row r="110" spans="1:40" s="77" customFormat="1" ht="12.75">
      <c r="A110" s="299" t="str">
        <f>IF(E110=1,SUMIF(E$10:E110,1),"")</f>
        <v/>
      </c>
      <c r="B110" s="295">
        <f t="shared" ref="B110:B117" si="40">IF(E110=1,1,IF(E110&gt;1,B109+1,""))</f>
        <v>2</v>
      </c>
      <c r="C110" s="397" t="str">
        <f t="shared" si="39"/>
        <v>Bùi Văn Vi</v>
      </c>
      <c r="D110" s="439" t="s">
        <v>1654</v>
      </c>
      <c r="E110" s="295">
        <v>4</v>
      </c>
      <c r="F110" s="483">
        <v>21603</v>
      </c>
      <c r="G110" s="295">
        <v>2</v>
      </c>
      <c r="H110" s="478" t="s">
        <v>1655</v>
      </c>
      <c r="I110" s="295"/>
      <c r="J110" s="484"/>
      <c r="K110" s="405"/>
      <c r="L110" s="405"/>
      <c r="M110" s="405"/>
      <c r="N110" s="484" t="s">
        <v>1040</v>
      </c>
      <c r="O110" s="295">
        <v>6</v>
      </c>
      <c r="P110" s="405"/>
      <c r="Q110" s="405"/>
      <c r="R110" s="405"/>
      <c r="S110" s="485"/>
      <c r="T110" s="485"/>
      <c r="U110" s="404"/>
      <c r="V110" s="404"/>
      <c r="W110" s="404"/>
      <c r="X110" s="404"/>
      <c r="Y110" s="404"/>
      <c r="Z110" s="404"/>
      <c r="AA110" s="404"/>
      <c r="AB110" s="404"/>
      <c r="AC110" s="404"/>
      <c r="AD110" s="404"/>
      <c r="AE110" s="482"/>
      <c r="AF110" s="482"/>
      <c r="AG110" s="482" t="s">
        <v>106</v>
      </c>
      <c r="AH110" s="482"/>
      <c r="AI110" s="482"/>
      <c r="AJ110" s="404"/>
      <c r="AK110" s="482"/>
      <c r="AM110" s="75"/>
      <c r="AN110" s="75"/>
    </row>
    <row r="111" spans="1:40" s="77" customFormat="1" ht="12.75">
      <c r="A111" s="299" t="str">
        <f>IF(E111=1,SUMIF(E$10:E111,1),"")</f>
        <v/>
      </c>
      <c r="B111" s="295">
        <f t="shared" si="40"/>
        <v>3</v>
      </c>
      <c r="C111" s="397" t="str">
        <f t="shared" si="39"/>
        <v>Bùi Văn Vi</v>
      </c>
      <c r="D111" s="439" t="s">
        <v>1656</v>
      </c>
      <c r="E111" s="295">
        <v>2</v>
      </c>
      <c r="F111" s="483">
        <v>29354</v>
      </c>
      <c r="G111" s="295">
        <v>2</v>
      </c>
      <c r="H111" s="478" t="s">
        <v>1657</v>
      </c>
      <c r="I111" s="295"/>
      <c r="J111" s="484"/>
      <c r="K111" s="405"/>
      <c r="L111" s="405"/>
      <c r="M111" s="405"/>
      <c r="N111" s="484" t="s">
        <v>1040</v>
      </c>
      <c r="O111" s="295">
        <v>1</v>
      </c>
      <c r="P111" s="405"/>
      <c r="Q111" s="405"/>
      <c r="R111" s="405"/>
      <c r="S111" s="485"/>
      <c r="T111" s="485"/>
      <c r="U111" s="404"/>
      <c r="V111" s="404"/>
      <c r="W111" s="404"/>
      <c r="X111" s="404"/>
      <c r="Y111" s="404"/>
      <c r="Z111" s="404"/>
      <c r="AA111" s="404"/>
      <c r="AB111" s="404"/>
      <c r="AC111" s="404"/>
      <c r="AD111" s="404"/>
      <c r="AE111" s="482"/>
      <c r="AF111" s="482"/>
      <c r="AG111" s="482" t="s">
        <v>1087</v>
      </c>
      <c r="AH111" s="482"/>
      <c r="AI111" s="482"/>
      <c r="AJ111" s="404"/>
      <c r="AK111" s="481"/>
      <c r="AM111" s="75"/>
      <c r="AN111" s="75"/>
    </row>
    <row r="112" spans="1:40" s="77" customFormat="1" ht="12.75">
      <c r="A112" s="299" t="str">
        <f>IF(E112=1,SUMIF(E$10:E112,1),"")</f>
        <v/>
      </c>
      <c r="B112" s="295">
        <f t="shared" si="40"/>
        <v>4</v>
      </c>
      <c r="C112" s="397" t="str">
        <f t="shared" si="39"/>
        <v>Bùi Văn Vi</v>
      </c>
      <c r="D112" s="439" t="s">
        <v>1658</v>
      </c>
      <c r="E112" s="295">
        <v>3</v>
      </c>
      <c r="F112" s="483">
        <v>38645</v>
      </c>
      <c r="G112" s="295">
        <v>1</v>
      </c>
      <c r="H112" s="478" t="s">
        <v>1659</v>
      </c>
      <c r="I112" s="295"/>
      <c r="J112" s="484"/>
      <c r="K112" s="405"/>
      <c r="L112" s="405"/>
      <c r="M112" s="405"/>
      <c r="N112" s="484" t="s">
        <v>1040</v>
      </c>
      <c r="O112" s="295">
        <v>6</v>
      </c>
      <c r="P112" s="405"/>
      <c r="Q112" s="405"/>
      <c r="R112" s="405"/>
      <c r="S112" s="485"/>
      <c r="T112" s="485"/>
      <c r="U112" s="404"/>
      <c r="V112" s="404"/>
      <c r="W112" s="404"/>
      <c r="X112" s="404"/>
      <c r="Y112" s="404"/>
      <c r="Z112" s="404"/>
      <c r="AA112" s="404"/>
      <c r="AB112" s="404"/>
      <c r="AC112" s="404"/>
      <c r="AD112" s="404"/>
      <c r="AE112" s="482"/>
      <c r="AF112" s="482"/>
      <c r="AG112" s="482" t="s">
        <v>106</v>
      </c>
      <c r="AH112" s="482"/>
      <c r="AI112" s="482"/>
      <c r="AJ112" s="404"/>
      <c r="AK112" s="482"/>
      <c r="AM112" s="75"/>
      <c r="AN112" s="75"/>
    </row>
    <row r="113" spans="1:40" s="77" customFormat="1" ht="12.75">
      <c r="A113" s="299" t="str">
        <f>IF(E113=1,SUMIF(E$10:E113,1),"")</f>
        <v/>
      </c>
      <c r="B113" s="295">
        <f t="shared" si="40"/>
        <v>5</v>
      </c>
      <c r="C113" s="397" t="str">
        <f t="shared" si="39"/>
        <v>Bùi Văn Vi</v>
      </c>
      <c r="D113" s="486" t="s">
        <v>1660</v>
      </c>
      <c r="E113" s="295">
        <v>3</v>
      </c>
      <c r="F113" s="483">
        <v>41488</v>
      </c>
      <c r="G113" s="295">
        <v>2</v>
      </c>
      <c r="H113" s="478" t="s">
        <v>1661</v>
      </c>
      <c r="I113" s="295"/>
      <c r="J113" s="484"/>
      <c r="K113" s="405"/>
      <c r="L113" s="405"/>
      <c r="M113" s="405"/>
      <c r="N113" s="484" t="s">
        <v>1040</v>
      </c>
      <c r="O113" s="295">
        <v>6</v>
      </c>
      <c r="P113" s="405"/>
      <c r="Q113" s="405"/>
      <c r="R113" s="405"/>
      <c r="S113" s="485"/>
      <c r="T113" s="485"/>
      <c r="U113" s="404"/>
      <c r="V113" s="404"/>
      <c r="W113" s="404"/>
      <c r="X113" s="404"/>
      <c r="Y113" s="404"/>
      <c r="Z113" s="404"/>
      <c r="AA113" s="404"/>
      <c r="AB113" s="404"/>
      <c r="AC113" s="404"/>
      <c r="AD113" s="404"/>
      <c r="AE113" s="482"/>
      <c r="AF113" s="482"/>
      <c r="AG113" s="482" t="s">
        <v>106</v>
      </c>
      <c r="AH113" s="482"/>
      <c r="AI113" s="482"/>
      <c r="AJ113" s="404"/>
      <c r="AK113" s="482"/>
      <c r="AM113" s="75"/>
      <c r="AN113" s="75"/>
    </row>
    <row r="114" spans="1:40" s="77" customFormat="1" ht="12.75">
      <c r="A114" s="299" t="str">
        <f>IF(E114=1,SUMIF(E$10:E114,1),"")</f>
        <v/>
      </c>
      <c r="B114" s="295">
        <f t="shared" si="40"/>
        <v>6</v>
      </c>
      <c r="C114" s="397" t="str">
        <f t="shared" si="39"/>
        <v>Bùi Văn Vi</v>
      </c>
      <c r="D114" s="439" t="s">
        <v>1662</v>
      </c>
      <c r="E114" s="295">
        <v>3</v>
      </c>
      <c r="F114" s="483">
        <v>42156</v>
      </c>
      <c r="G114" s="295">
        <v>2</v>
      </c>
      <c r="H114" s="478" t="s">
        <v>1663</v>
      </c>
      <c r="I114" s="295"/>
      <c r="J114" s="484"/>
      <c r="K114" s="405"/>
      <c r="L114" s="405"/>
      <c r="M114" s="405"/>
      <c r="N114" s="484" t="s">
        <v>1040</v>
      </c>
      <c r="O114" s="295">
        <v>6</v>
      </c>
      <c r="P114" s="405"/>
      <c r="Q114" s="405"/>
      <c r="R114" s="405"/>
      <c r="S114" s="485"/>
      <c r="T114" s="485"/>
      <c r="U114" s="404"/>
      <c r="V114" s="404"/>
      <c r="W114" s="404"/>
      <c r="X114" s="404"/>
      <c r="Y114" s="404"/>
      <c r="Z114" s="404"/>
      <c r="AA114" s="404"/>
      <c r="AB114" s="404"/>
      <c r="AC114" s="404"/>
      <c r="AD114" s="404"/>
      <c r="AE114" s="482"/>
      <c r="AF114" s="482"/>
      <c r="AG114" s="482" t="s">
        <v>106</v>
      </c>
      <c r="AH114" s="482"/>
      <c r="AI114" s="482"/>
      <c r="AJ114" s="404"/>
      <c r="AK114" s="482"/>
      <c r="AM114" s="75"/>
      <c r="AN114" s="75"/>
    </row>
    <row r="115" spans="1:40" s="77" customFormat="1" ht="12.75">
      <c r="A115" s="299" t="str">
        <f>IF(E115=1,SUMIF(E$10:E115,1),"")</f>
        <v/>
      </c>
      <c r="B115" s="295">
        <f t="shared" si="40"/>
        <v>7</v>
      </c>
      <c r="C115" s="397" t="str">
        <f t="shared" si="39"/>
        <v>Bùi Văn Vi</v>
      </c>
      <c r="D115" s="439" t="s">
        <v>1664</v>
      </c>
      <c r="E115" s="295">
        <v>3</v>
      </c>
      <c r="F115" s="483">
        <v>42738</v>
      </c>
      <c r="G115" s="295">
        <v>1</v>
      </c>
      <c r="H115" s="478" t="s">
        <v>1665</v>
      </c>
      <c r="I115" s="295"/>
      <c r="J115" s="484"/>
      <c r="K115" s="405"/>
      <c r="L115" s="405"/>
      <c r="M115" s="405"/>
      <c r="N115" s="484" t="s">
        <v>1040</v>
      </c>
      <c r="O115" s="295">
        <v>6</v>
      </c>
      <c r="P115" s="405"/>
      <c r="Q115" s="405"/>
      <c r="R115" s="405"/>
      <c r="S115" s="485"/>
      <c r="T115" s="485"/>
      <c r="U115" s="481"/>
      <c r="V115" s="481"/>
      <c r="W115" s="424"/>
      <c r="X115" s="481"/>
      <c r="Y115" s="481"/>
      <c r="Z115" s="481"/>
      <c r="AA115" s="481"/>
      <c r="AB115" s="481"/>
      <c r="AC115" s="481"/>
      <c r="AD115" s="481"/>
      <c r="AE115" s="481"/>
      <c r="AF115" s="481"/>
      <c r="AG115" s="482" t="s">
        <v>106</v>
      </c>
      <c r="AH115" s="481"/>
      <c r="AI115" s="481"/>
      <c r="AJ115" s="481"/>
      <c r="AK115" s="481"/>
      <c r="AM115" s="75"/>
      <c r="AN115" s="75"/>
    </row>
    <row r="116" spans="1:40" s="77" customFormat="1" ht="12.75">
      <c r="A116" s="299" t="str">
        <f>IF(E116=1,SUMIF(E$10:E116,1),"")</f>
        <v/>
      </c>
      <c r="B116" s="295">
        <f t="shared" si="40"/>
        <v>8</v>
      </c>
      <c r="C116" s="397" t="str">
        <f t="shared" si="39"/>
        <v>Bùi Văn Vi</v>
      </c>
      <c r="D116" s="439" t="s">
        <v>1666</v>
      </c>
      <c r="E116" s="295">
        <v>3</v>
      </c>
      <c r="F116" s="483">
        <v>43081</v>
      </c>
      <c r="G116" s="295">
        <v>1</v>
      </c>
      <c r="H116" s="478" t="s">
        <v>1667</v>
      </c>
      <c r="I116" s="295"/>
      <c r="J116" s="484"/>
      <c r="K116" s="405"/>
      <c r="L116" s="405"/>
      <c r="M116" s="405"/>
      <c r="N116" s="484" t="s">
        <v>1040</v>
      </c>
      <c r="O116" s="295">
        <v>6</v>
      </c>
      <c r="P116" s="405"/>
      <c r="Q116" s="405"/>
      <c r="R116" s="405"/>
      <c r="S116" s="485"/>
      <c r="T116" s="485"/>
      <c r="U116" s="482"/>
      <c r="V116" s="482"/>
      <c r="W116" s="404"/>
      <c r="X116" s="482"/>
      <c r="Y116" s="482"/>
      <c r="Z116" s="482"/>
      <c r="AA116" s="482"/>
      <c r="AB116" s="482"/>
      <c r="AC116" s="482"/>
      <c r="AD116" s="482"/>
      <c r="AE116" s="482"/>
      <c r="AF116" s="482"/>
      <c r="AG116" s="482" t="s">
        <v>106</v>
      </c>
      <c r="AH116" s="482"/>
      <c r="AI116" s="482"/>
      <c r="AJ116" s="482"/>
      <c r="AK116" s="482"/>
      <c r="AM116" s="75"/>
      <c r="AN116" s="75"/>
    </row>
    <row r="117" spans="1:40" s="77" customFormat="1" ht="12.75">
      <c r="A117" s="299" t="str">
        <f>IF(E117=1,SUMIF(E$10:E117,1),"")</f>
        <v/>
      </c>
      <c r="B117" s="295">
        <f t="shared" si="40"/>
        <v>9</v>
      </c>
      <c r="C117" s="397" t="str">
        <f t="shared" si="39"/>
        <v>Bùi Văn Vi</v>
      </c>
      <c r="D117" s="439" t="s">
        <v>1668</v>
      </c>
      <c r="E117" s="295">
        <v>3</v>
      </c>
      <c r="F117" s="483">
        <v>43663</v>
      </c>
      <c r="G117" s="295">
        <v>2</v>
      </c>
      <c r="H117" s="478" t="s">
        <v>1669</v>
      </c>
      <c r="I117" s="295"/>
      <c r="J117" s="484"/>
      <c r="K117" s="405"/>
      <c r="L117" s="405"/>
      <c r="M117" s="405"/>
      <c r="N117" s="484" t="s">
        <v>1040</v>
      </c>
      <c r="O117" s="295">
        <v>6</v>
      </c>
      <c r="P117" s="405"/>
      <c r="Q117" s="405"/>
      <c r="R117" s="405"/>
      <c r="S117" s="485"/>
      <c r="T117" s="485"/>
      <c r="U117" s="482"/>
      <c r="V117" s="482"/>
      <c r="W117" s="404"/>
      <c r="X117" s="482"/>
      <c r="Y117" s="482"/>
      <c r="Z117" s="482"/>
      <c r="AA117" s="482"/>
      <c r="AB117" s="482"/>
      <c r="AC117" s="482"/>
      <c r="AD117" s="482"/>
      <c r="AE117" s="482"/>
      <c r="AF117" s="482"/>
      <c r="AG117" s="482" t="s">
        <v>106</v>
      </c>
      <c r="AH117" s="482"/>
      <c r="AI117" s="482"/>
      <c r="AJ117" s="482"/>
      <c r="AK117" s="482"/>
      <c r="AM117" s="75"/>
      <c r="AN117" s="75"/>
    </row>
    <row r="118" spans="1:40" s="77" customFormat="1" ht="12.75">
      <c r="A118" s="299">
        <v>37</v>
      </c>
      <c r="B118" s="295">
        <f>IF(E118=1,1,IF(E118&gt;1,#REF!+1,""))</f>
        <v>1</v>
      </c>
      <c r="C118" s="397" t="str">
        <f>IF(E118="","",IF(E118=1,D118,#REF!))</f>
        <v>Hà Quốc Bình</v>
      </c>
      <c r="D118" s="467" t="s">
        <v>1670</v>
      </c>
      <c r="E118" s="299">
        <v>1</v>
      </c>
      <c r="F118" s="477">
        <v>22928</v>
      </c>
      <c r="G118" s="299">
        <v>1</v>
      </c>
      <c r="H118" s="478" t="s">
        <v>1671</v>
      </c>
      <c r="I118" s="299"/>
      <c r="J118" s="479"/>
      <c r="K118" s="405"/>
      <c r="L118" s="405"/>
      <c r="M118" s="405"/>
      <c r="N118" s="479" t="s">
        <v>1040</v>
      </c>
      <c r="O118" s="299">
        <v>6</v>
      </c>
      <c r="P118" s="405"/>
      <c r="Q118" s="405"/>
      <c r="R118" s="405"/>
      <c r="S118" s="480">
        <v>140</v>
      </c>
      <c r="T118" s="480">
        <v>20</v>
      </c>
      <c r="U118" s="481">
        <v>1</v>
      </c>
      <c r="V118" s="481">
        <v>2</v>
      </c>
      <c r="W118" s="424"/>
      <c r="X118" s="481"/>
      <c r="Y118" s="481"/>
      <c r="Z118" s="481"/>
      <c r="AA118" s="481"/>
      <c r="AB118" s="481"/>
      <c r="AC118" s="481"/>
      <c r="AD118" s="481"/>
      <c r="AE118" s="481"/>
      <c r="AF118" s="481"/>
      <c r="AG118" s="482" t="s">
        <v>106</v>
      </c>
      <c r="AH118" s="481"/>
      <c r="AI118" s="481"/>
      <c r="AJ118" s="481">
        <v>4</v>
      </c>
      <c r="AK118" s="482"/>
      <c r="AM118" s="75"/>
      <c r="AN118" s="75"/>
    </row>
    <row r="119" spans="1:40" s="77" customFormat="1" ht="12.75">
      <c r="A119" s="299" t="str">
        <f>IF(E119=1,SUMIF(E$10:E119,1),"")</f>
        <v/>
      </c>
      <c r="B119" s="295">
        <f>IF(E119=1,1,IF(E119&gt;1,B118+1,""))</f>
        <v>2</v>
      </c>
      <c r="C119" s="397" t="str">
        <f>IF(E119="","",IF(E119=1,D119,C118))</f>
        <v>Hà Quốc Bình</v>
      </c>
      <c r="D119" s="439" t="s">
        <v>1672</v>
      </c>
      <c r="E119" s="295">
        <v>2</v>
      </c>
      <c r="F119" s="483">
        <v>23660</v>
      </c>
      <c r="G119" s="295">
        <v>2</v>
      </c>
      <c r="H119" s="478" t="s">
        <v>1673</v>
      </c>
      <c r="I119" s="295"/>
      <c r="J119" s="484"/>
      <c r="K119" s="405"/>
      <c r="L119" s="405"/>
      <c r="M119" s="405"/>
      <c r="N119" s="484" t="s">
        <v>1040</v>
      </c>
      <c r="O119" s="295">
        <v>6</v>
      </c>
      <c r="P119" s="405"/>
      <c r="Q119" s="405"/>
      <c r="R119" s="405"/>
      <c r="S119" s="485"/>
      <c r="T119" s="485"/>
      <c r="U119" s="482"/>
      <c r="V119" s="482"/>
      <c r="W119" s="404"/>
      <c r="X119" s="482"/>
      <c r="Y119" s="482"/>
      <c r="Z119" s="482"/>
      <c r="AA119" s="482"/>
      <c r="AB119" s="482"/>
      <c r="AC119" s="482"/>
      <c r="AD119" s="482"/>
      <c r="AE119" s="482"/>
      <c r="AF119" s="482"/>
      <c r="AG119" s="482" t="s">
        <v>106</v>
      </c>
      <c r="AH119" s="482"/>
      <c r="AI119" s="482"/>
      <c r="AJ119" s="482"/>
      <c r="AK119" s="482"/>
      <c r="AM119" s="75"/>
      <c r="AN119" s="75"/>
    </row>
    <row r="120" spans="1:40" s="77" customFormat="1" ht="12.75">
      <c r="A120" s="299" t="str">
        <f>IF(E120=1,SUMIF(E$10:E120,1),"")</f>
        <v/>
      </c>
      <c r="B120" s="295">
        <f>IF(E120=1,1,IF(E120&gt;1,B119+1,""))</f>
        <v>3</v>
      </c>
      <c r="C120" s="397" t="str">
        <f>IF(E120="","",IF(E120=1,D120,C119))</f>
        <v>Hà Quốc Bình</v>
      </c>
      <c r="D120" s="439" t="s">
        <v>1674</v>
      </c>
      <c r="E120" s="295">
        <v>3</v>
      </c>
      <c r="F120" s="483" t="s">
        <v>1675</v>
      </c>
      <c r="G120" s="295">
        <v>2</v>
      </c>
      <c r="H120" s="478" t="s">
        <v>1676</v>
      </c>
      <c r="I120" s="295"/>
      <c r="J120" s="484"/>
      <c r="K120" s="405"/>
      <c r="L120" s="405"/>
      <c r="M120" s="405"/>
      <c r="N120" s="484" t="s">
        <v>1040</v>
      </c>
      <c r="O120" s="295">
        <v>6</v>
      </c>
      <c r="P120" s="405"/>
      <c r="Q120" s="405"/>
      <c r="R120" s="405"/>
      <c r="S120" s="485"/>
      <c r="T120" s="485"/>
      <c r="U120" s="482"/>
      <c r="V120" s="482"/>
      <c r="W120" s="404"/>
      <c r="X120" s="482"/>
      <c r="Y120" s="482"/>
      <c r="Z120" s="482"/>
      <c r="AA120" s="482"/>
      <c r="AB120" s="482"/>
      <c r="AC120" s="482"/>
      <c r="AD120" s="482"/>
      <c r="AE120" s="482"/>
      <c r="AF120" s="482"/>
      <c r="AG120" s="482" t="s">
        <v>106</v>
      </c>
      <c r="AH120" s="482"/>
      <c r="AI120" s="482"/>
      <c r="AJ120" s="482"/>
      <c r="AK120" s="482"/>
      <c r="AM120" s="75"/>
      <c r="AN120" s="75"/>
    </row>
    <row r="121" spans="1:40" s="77" customFormat="1" ht="12.75">
      <c r="A121" s="299">
        <v>38</v>
      </c>
      <c r="B121" s="295">
        <f>IF(E121=1,1,IF(E121&gt;1,'[10]DS HN'!#REF!+1,""))</f>
        <v>1</v>
      </c>
      <c r="C121" s="397" t="str">
        <f>IF(E121="","",IF(E121=1,D121,'[10]DS HN'!#REF!))</f>
        <v>Hoàng Đình Chính</v>
      </c>
      <c r="D121" s="467" t="s">
        <v>1677</v>
      </c>
      <c r="E121" s="299">
        <v>1</v>
      </c>
      <c r="F121" s="477">
        <v>20934</v>
      </c>
      <c r="G121" s="299">
        <v>1</v>
      </c>
      <c r="H121" s="478" t="s">
        <v>1678</v>
      </c>
      <c r="I121" s="299"/>
      <c r="J121" s="479"/>
      <c r="K121" s="405"/>
      <c r="L121" s="405"/>
      <c r="M121" s="405"/>
      <c r="N121" s="479" t="s">
        <v>1040</v>
      </c>
      <c r="O121" s="299">
        <v>1</v>
      </c>
      <c r="P121" s="405"/>
      <c r="Q121" s="405"/>
      <c r="R121" s="405"/>
      <c r="S121" s="480">
        <v>140</v>
      </c>
      <c r="T121" s="480">
        <v>20</v>
      </c>
      <c r="U121" s="482">
        <v>1</v>
      </c>
      <c r="V121" s="482"/>
      <c r="W121" s="404"/>
      <c r="X121" s="482">
        <v>4</v>
      </c>
      <c r="Y121" s="482"/>
      <c r="Z121" s="482"/>
      <c r="AA121" s="482"/>
      <c r="AB121" s="482"/>
      <c r="AC121" s="482"/>
      <c r="AD121" s="482"/>
      <c r="AE121" s="482"/>
      <c r="AF121" s="482"/>
      <c r="AG121" s="482" t="s">
        <v>106</v>
      </c>
      <c r="AH121" s="482"/>
      <c r="AI121" s="482"/>
      <c r="AJ121" s="482">
        <v>2</v>
      </c>
      <c r="AK121" s="482"/>
      <c r="AM121" s="75"/>
      <c r="AN121" s="75"/>
    </row>
    <row r="122" spans="1:40" s="77" customFormat="1" ht="12.75">
      <c r="A122" s="299" t="str">
        <f>IF(E122=1,SUMIF(E$10:E122,1),"")</f>
        <v/>
      </c>
      <c r="B122" s="295">
        <f>IF(E122=1,1,IF(E122&gt;1,B121+1,""))</f>
        <v>2</v>
      </c>
      <c r="C122" s="397" t="str">
        <f>IF(E122="","",IF(E122=1,D122,C121))</f>
        <v>Hoàng Đình Chính</v>
      </c>
      <c r="D122" s="439" t="s">
        <v>1679</v>
      </c>
      <c r="E122" s="295">
        <v>2</v>
      </c>
      <c r="F122" s="483">
        <v>22209</v>
      </c>
      <c r="G122" s="295">
        <v>2</v>
      </c>
      <c r="H122" s="478" t="s">
        <v>1680</v>
      </c>
      <c r="I122" s="295"/>
      <c r="J122" s="484"/>
      <c r="K122" s="405"/>
      <c r="L122" s="405"/>
      <c r="M122" s="405"/>
      <c r="N122" s="484" t="s">
        <v>1040</v>
      </c>
      <c r="O122" s="295">
        <v>6</v>
      </c>
      <c r="P122" s="405"/>
      <c r="Q122" s="405"/>
      <c r="R122" s="405"/>
      <c r="S122" s="485"/>
      <c r="T122" s="485"/>
      <c r="U122" s="482"/>
      <c r="V122" s="482"/>
      <c r="W122" s="404"/>
      <c r="X122" s="482"/>
      <c r="Y122" s="482"/>
      <c r="Z122" s="482"/>
      <c r="AA122" s="482"/>
      <c r="AB122" s="482"/>
      <c r="AC122" s="482"/>
      <c r="AD122" s="482"/>
      <c r="AE122" s="482"/>
      <c r="AF122" s="482"/>
      <c r="AG122" s="482" t="s">
        <v>106</v>
      </c>
      <c r="AH122" s="482"/>
      <c r="AI122" s="482"/>
      <c r="AJ122" s="482"/>
      <c r="AK122" s="482"/>
      <c r="AM122" s="75"/>
      <c r="AN122" s="75"/>
    </row>
    <row r="123" spans="1:40" s="77" customFormat="1" ht="12.75">
      <c r="A123" s="299" t="str">
        <f>IF(E123=1,SUMIF(E$10:E123,1),"")</f>
        <v/>
      </c>
      <c r="B123" s="295">
        <f>IF(E123=1,1,IF(E123&gt;1,B122+1,""))</f>
        <v>3</v>
      </c>
      <c r="C123" s="397" t="str">
        <f>IF(E123="","",IF(E123=1,D123,C122))</f>
        <v>Hoàng Đình Chính</v>
      </c>
      <c r="D123" s="439" t="s">
        <v>1681</v>
      </c>
      <c r="E123" s="295">
        <v>3</v>
      </c>
      <c r="F123" s="483">
        <v>33739</v>
      </c>
      <c r="G123" s="295">
        <v>1</v>
      </c>
      <c r="H123" s="478" t="s">
        <v>1682</v>
      </c>
      <c r="I123" s="295"/>
      <c r="J123" s="484"/>
      <c r="K123" s="405"/>
      <c r="L123" s="405"/>
      <c r="M123" s="405"/>
      <c r="N123" s="484" t="s">
        <v>1040</v>
      </c>
      <c r="O123" s="295">
        <v>6</v>
      </c>
      <c r="P123" s="405"/>
      <c r="Q123" s="405"/>
      <c r="R123" s="405"/>
      <c r="S123" s="485"/>
      <c r="T123" s="485"/>
      <c r="U123" s="482"/>
      <c r="V123" s="482"/>
      <c r="W123" s="404"/>
      <c r="X123" s="482"/>
      <c r="Y123" s="482"/>
      <c r="Z123" s="482"/>
      <c r="AA123" s="482"/>
      <c r="AB123" s="482"/>
      <c r="AC123" s="482"/>
      <c r="AD123" s="482"/>
      <c r="AE123" s="482"/>
      <c r="AF123" s="482"/>
      <c r="AG123" s="482" t="s">
        <v>106</v>
      </c>
      <c r="AH123" s="482"/>
      <c r="AI123" s="482"/>
      <c r="AJ123" s="482"/>
      <c r="AK123" s="482"/>
      <c r="AM123" s="75"/>
      <c r="AN123" s="75"/>
    </row>
    <row r="124" spans="1:40" s="77" customFormat="1" ht="12.75">
      <c r="A124" s="299" t="str">
        <f>IF(E124=1,SUMIF(E$10:E124,1),"")</f>
        <v/>
      </c>
      <c r="B124" s="295">
        <f>IF(E124=1,1,IF(E124&gt;1,B123+1,""))</f>
        <v>4</v>
      </c>
      <c r="C124" s="397" t="str">
        <f>IF(E124="","",IF(E124=1,D124,C123))</f>
        <v>Hoàng Đình Chính</v>
      </c>
      <c r="D124" s="439" t="s">
        <v>1683</v>
      </c>
      <c r="E124" s="295">
        <v>3</v>
      </c>
      <c r="F124" s="483">
        <v>35241</v>
      </c>
      <c r="G124" s="295">
        <v>1</v>
      </c>
      <c r="H124" s="478" t="s">
        <v>1684</v>
      </c>
      <c r="I124" s="295"/>
      <c r="J124" s="484"/>
      <c r="K124" s="405"/>
      <c r="L124" s="405"/>
      <c r="M124" s="405"/>
      <c r="N124" s="484" t="s">
        <v>1040</v>
      </c>
      <c r="O124" s="295">
        <v>6</v>
      </c>
      <c r="P124" s="405"/>
      <c r="Q124" s="405"/>
      <c r="R124" s="405"/>
      <c r="S124" s="485"/>
      <c r="T124" s="485"/>
      <c r="U124" s="482"/>
      <c r="V124" s="482"/>
      <c r="W124" s="404"/>
      <c r="X124" s="482"/>
      <c r="Y124" s="482"/>
      <c r="Z124" s="482"/>
      <c r="AA124" s="482"/>
      <c r="AB124" s="482"/>
      <c r="AC124" s="482"/>
      <c r="AD124" s="482"/>
      <c r="AE124" s="482"/>
      <c r="AF124" s="482"/>
      <c r="AG124" s="482" t="s">
        <v>106</v>
      </c>
      <c r="AH124" s="482"/>
      <c r="AI124" s="482"/>
      <c r="AJ124" s="482"/>
      <c r="AK124" s="482"/>
      <c r="AM124" s="75"/>
      <c r="AN124" s="75"/>
    </row>
    <row r="125" spans="1:40" s="77" customFormat="1" ht="12.75">
      <c r="A125" s="299">
        <v>39</v>
      </c>
      <c r="B125" s="295">
        <f>IF(E125=1,1,IF(E125&gt;1,'[10]DS HN'!#REF!+1,""))</f>
        <v>1</v>
      </c>
      <c r="C125" s="397" t="str">
        <f>IF(E125="","",IF(E125=1,D125,'[10]DS HN'!#REF!))</f>
        <v>Quách Văn Huân</v>
      </c>
      <c r="D125" s="467" t="s">
        <v>1685</v>
      </c>
      <c r="E125" s="299">
        <v>1</v>
      </c>
      <c r="F125" s="477">
        <v>31294</v>
      </c>
      <c r="G125" s="299">
        <v>1</v>
      </c>
      <c r="H125" s="487" t="s">
        <v>1686</v>
      </c>
      <c r="I125" s="295"/>
      <c r="J125" s="484"/>
      <c r="K125" s="405"/>
      <c r="L125" s="405"/>
      <c r="M125" s="405"/>
      <c r="N125" s="484" t="s">
        <v>1040</v>
      </c>
      <c r="O125" s="295">
        <v>6</v>
      </c>
      <c r="P125" s="405"/>
      <c r="Q125" s="405"/>
      <c r="R125" s="405"/>
      <c r="S125" s="480">
        <v>140</v>
      </c>
      <c r="T125" s="480">
        <v>20</v>
      </c>
      <c r="U125" s="424">
        <v>1</v>
      </c>
      <c r="V125" s="424">
        <v>2</v>
      </c>
      <c r="W125" s="424"/>
      <c r="X125" s="424"/>
      <c r="Y125" s="424"/>
      <c r="Z125" s="424"/>
      <c r="AA125" s="424"/>
      <c r="AB125" s="424"/>
      <c r="AC125" s="424"/>
      <c r="AD125" s="424"/>
      <c r="AE125" s="481"/>
      <c r="AF125" s="481"/>
      <c r="AG125" s="482" t="s">
        <v>106</v>
      </c>
      <c r="AH125" s="481"/>
      <c r="AI125" s="481"/>
      <c r="AJ125" s="424">
        <v>7</v>
      </c>
      <c r="AK125" s="482"/>
      <c r="AM125" s="75"/>
      <c r="AN125" s="75"/>
    </row>
    <row r="126" spans="1:40" s="77" customFormat="1" ht="12.75">
      <c r="A126" s="299" t="str">
        <f>IF(E126=1,SUMIF(E$10:E126,1),"")</f>
        <v/>
      </c>
      <c r="B126" s="295">
        <f>IF(E126=1,1,IF(E126&gt;1,B125+1,""))</f>
        <v>2</v>
      </c>
      <c r="C126" s="397" t="str">
        <f>IF(E126="","",IF(E126=1,D126,C125))</f>
        <v>Quách Văn Huân</v>
      </c>
      <c r="D126" s="439" t="s">
        <v>1687</v>
      </c>
      <c r="E126" s="295">
        <v>2</v>
      </c>
      <c r="F126" s="483">
        <v>31985</v>
      </c>
      <c r="G126" s="295">
        <v>2</v>
      </c>
      <c r="H126" s="487" t="s">
        <v>1688</v>
      </c>
      <c r="I126" s="295"/>
      <c r="J126" s="484"/>
      <c r="K126" s="405"/>
      <c r="L126" s="405"/>
      <c r="M126" s="405"/>
      <c r="N126" s="484" t="s">
        <v>1040</v>
      </c>
      <c r="O126" s="295">
        <v>2</v>
      </c>
      <c r="P126" s="405"/>
      <c r="Q126" s="405"/>
      <c r="R126" s="405"/>
      <c r="S126" s="485"/>
      <c r="T126" s="485"/>
      <c r="U126" s="404"/>
      <c r="V126" s="404"/>
      <c r="W126" s="404"/>
      <c r="X126" s="404"/>
      <c r="Y126" s="404"/>
      <c r="Z126" s="404"/>
      <c r="AA126" s="404"/>
      <c r="AB126" s="404"/>
      <c r="AC126" s="404"/>
      <c r="AD126" s="404"/>
      <c r="AE126" s="482"/>
      <c r="AF126" s="482"/>
      <c r="AG126" s="482" t="s">
        <v>106</v>
      </c>
      <c r="AH126" s="482"/>
      <c r="AI126" s="482"/>
      <c r="AJ126" s="404"/>
      <c r="AK126" s="482"/>
      <c r="AM126" s="75"/>
      <c r="AN126" s="75"/>
    </row>
    <row r="127" spans="1:40" s="77" customFormat="1" ht="12.75">
      <c r="A127" s="299" t="str">
        <f>IF(E127=1,SUMIF(E$10:E127,1),"")</f>
        <v/>
      </c>
      <c r="B127" s="295">
        <f>IF(E127=1,1,IF(E127&gt;1,B126+1,""))</f>
        <v>3</v>
      </c>
      <c r="C127" s="397" t="str">
        <f>IF(E127="","",IF(E127=1,D127,C126))</f>
        <v>Quách Văn Huân</v>
      </c>
      <c r="D127" s="439" t="s">
        <v>1689</v>
      </c>
      <c r="E127" s="295">
        <v>3</v>
      </c>
      <c r="F127" s="483">
        <v>39511</v>
      </c>
      <c r="G127" s="295">
        <v>2</v>
      </c>
      <c r="H127" s="487" t="s">
        <v>1690</v>
      </c>
      <c r="I127" s="295"/>
      <c r="J127" s="484"/>
      <c r="K127" s="405"/>
      <c r="L127" s="405"/>
      <c r="M127" s="405"/>
      <c r="N127" s="484" t="s">
        <v>1040</v>
      </c>
      <c r="O127" s="295">
        <v>6</v>
      </c>
      <c r="P127" s="405"/>
      <c r="Q127" s="405"/>
      <c r="R127" s="405"/>
      <c r="S127" s="485"/>
      <c r="T127" s="485"/>
      <c r="U127" s="404"/>
      <c r="V127" s="404"/>
      <c r="W127" s="404"/>
      <c r="X127" s="404"/>
      <c r="Y127" s="404"/>
      <c r="Z127" s="404"/>
      <c r="AA127" s="404"/>
      <c r="AB127" s="404"/>
      <c r="AC127" s="404"/>
      <c r="AD127" s="404"/>
      <c r="AE127" s="482"/>
      <c r="AF127" s="482"/>
      <c r="AG127" s="482" t="s">
        <v>106</v>
      </c>
      <c r="AH127" s="482"/>
      <c r="AI127" s="482"/>
      <c r="AJ127" s="404"/>
      <c r="AK127" s="482"/>
      <c r="AM127" s="75"/>
      <c r="AN127" s="75"/>
    </row>
    <row r="128" spans="1:40" s="77" customFormat="1" ht="12.75">
      <c r="A128" s="299" t="str">
        <f>IF(E128=1,SUMIF(E$10:E128,1),"")</f>
        <v/>
      </c>
      <c r="B128" s="295">
        <f>IF(E128=1,1,IF(E128&gt;1,B127+1,""))</f>
        <v>4</v>
      </c>
      <c r="C128" s="397" t="str">
        <f>IF(E128="","",IF(E128=1,D128,C127))</f>
        <v>Quách Văn Huân</v>
      </c>
      <c r="D128" s="439" t="s">
        <v>1691</v>
      </c>
      <c r="E128" s="295">
        <v>2</v>
      </c>
      <c r="F128" s="483">
        <v>40373</v>
      </c>
      <c r="G128" s="295">
        <v>1</v>
      </c>
      <c r="H128" s="487" t="s">
        <v>1692</v>
      </c>
      <c r="I128" s="295"/>
      <c r="J128" s="484"/>
      <c r="K128" s="405"/>
      <c r="L128" s="405"/>
      <c r="M128" s="405"/>
      <c r="N128" s="484" t="s">
        <v>1040</v>
      </c>
      <c r="O128" s="295">
        <v>6</v>
      </c>
      <c r="P128" s="405"/>
      <c r="Q128" s="405"/>
      <c r="R128" s="405"/>
      <c r="S128" s="485"/>
      <c r="T128" s="485"/>
      <c r="U128" s="404"/>
      <c r="V128" s="404"/>
      <c r="W128" s="404"/>
      <c r="X128" s="404"/>
      <c r="Y128" s="404"/>
      <c r="Z128" s="404"/>
      <c r="AA128" s="404"/>
      <c r="AB128" s="404"/>
      <c r="AC128" s="404"/>
      <c r="AD128" s="404"/>
      <c r="AE128" s="482"/>
      <c r="AF128" s="482"/>
      <c r="AG128" s="482" t="s">
        <v>106</v>
      </c>
      <c r="AH128" s="482"/>
      <c r="AI128" s="482"/>
      <c r="AJ128" s="404"/>
      <c r="AK128" s="482"/>
      <c r="AM128" s="75"/>
      <c r="AN128" s="75"/>
    </row>
    <row r="129" spans="1:44" s="77" customFormat="1" ht="12.75">
      <c r="A129" s="299" t="str">
        <f>IF(E129=1,SUMIF(E$10:E129,1),"")</f>
        <v/>
      </c>
      <c r="B129" s="488">
        <f>IF(E129=1,1,IF(E129&gt;1,B128+1,""))</f>
        <v>5</v>
      </c>
      <c r="C129" s="489" t="str">
        <f>IF(E129="","",IF(E129=1,D129,C128))</f>
        <v>Quách Văn Huân</v>
      </c>
      <c r="D129" s="490" t="s">
        <v>1693</v>
      </c>
      <c r="E129" s="488">
        <v>5</v>
      </c>
      <c r="F129" s="491">
        <v>40373</v>
      </c>
      <c r="G129" s="488">
        <v>1</v>
      </c>
      <c r="H129" s="492" t="s">
        <v>1694</v>
      </c>
      <c r="I129" s="488"/>
      <c r="J129" s="493"/>
      <c r="K129" s="494"/>
      <c r="L129" s="494"/>
      <c r="M129" s="494"/>
      <c r="N129" s="493" t="s">
        <v>1040</v>
      </c>
      <c r="O129" s="488">
        <v>6</v>
      </c>
      <c r="P129" s="494"/>
      <c r="Q129" s="494"/>
      <c r="R129" s="494"/>
      <c r="S129" s="495"/>
      <c r="T129" s="495"/>
      <c r="U129" s="496"/>
      <c r="V129" s="497"/>
      <c r="W129" s="497"/>
      <c r="X129" s="497"/>
      <c r="Y129" s="497"/>
      <c r="Z129" s="497"/>
      <c r="AA129" s="497"/>
      <c r="AB129" s="497"/>
      <c r="AC129" s="497"/>
      <c r="AD129" s="497"/>
      <c r="AE129" s="498"/>
      <c r="AF129" s="498"/>
      <c r="AG129" s="498" t="s">
        <v>106</v>
      </c>
      <c r="AH129" s="498"/>
      <c r="AI129" s="498"/>
      <c r="AJ129" s="497"/>
      <c r="AK129" s="498"/>
      <c r="AM129" s="75"/>
      <c r="AN129" s="75"/>
    </row>
    <row r="130" spans="1:44" s="77" customFormat="1" ht="12.75">
      <c r="A130" s="299">
        <v>40</v>
      </c>
      <c r="B130" s="499">
        <v>1</v>
      </c>
      <c r="C130" s="500" t="s">
        <v>224</v>
      </c>
      <c r="D130" s="501" t="s">
        <v>224</v>
      </c>
      <c r="E130" s="502">
        <v>2</v>
      </c>
      <c r="F130" s="503">
        <v>29139</v>
      </c>
      <c r="G130" s="499">
        <v>2</v>
      </c>
      <c r="H130" s="504" t="s">
        <v>1695</v>
      </c>
      <c r="I130" s="499"/>
      <c r="J130" s="505"/>
      <c r="K130" s="506"/>
      <c r="L130" s="506"/>
      <c r="M130" s="506"/>
      <c r="N130" s="505" t="s">
        <v>1040</v>
      </c>
      <c r="O130" s="499">
        <v>6</v>
      </c>
      <c r="P130" s="506"/>
      <c r="Q130" s="506"/>
      <c r="R130" s="506"/>
      <c r="S130" s="507">
        <v>140</v>
      </c>
      <c r="T130" s="507">
        <v>20</v>
      </c>
      <c r="U130" s="508">
        <v>1</v>
      </c>
      <c r="V130" s="509"/>
      <c r="W130" s="509"/>
      <c r="X130" s="509">
        <v>4</v>
      </c>
      <c r="Y130" s="509"/>
      <c r="Z130" s="509"/>
      <c r="AA130" s="509"/>
      <c r="AB130" s="509"/>
      <c r="AC130" s="509"/>
      <c r="AD130" s="509"/>
      <c r="AE130" s="510"/>
      <c r="AF130" s="510"/>
      <c r="AG130" s="510" t="s">
        <v>106</v>
      </c>
      <c r="AH130" s="510"/>
      <c r="AI130" s="510"/>
      <c r="AJ130" s="509">
        <v>7</v>
      </c>
      <c r="AK130" s="482"/>
      <c r="AM130" s="75"/>
      <c r="AN130" s="75"/>
    </row>
    <row r="131" spans="1:44" s="77" customFormat="1" ht="12.75">
      <c r="A131" s="299" t="str">
        <f>IF(E131=1,SUMIF(E$10:E131,1),"")</f>
        <v/>
      </c>
      <c r="B131" s="295">
        <v>2</v>
      </c>
      <c r="C131" s="511" t="s">
        <v>224</v>
      </c>
      <c r="D131" s="512" t="s">
        <v>1696</v>
      </c>
      <c r="E131" s="513">
        <v>3</v>
      </c>
      <c r="F131" s="514">
        <v>37962</v>
      </c>
      <c r="G131" s="299">
        <v>1</v>
      </c>
      <c r="H131" s="478" t="s">
        <v>1697</v>
      </c>
      <c r="I131" s="295"/>
      <c r="J131" s="484"/>
      <c r="K131" s="405"/>
      <c r="L131" s="405"/>
      <c r="M131" s="405"/>
      <c r="N131" s="484" t="s">
        <v>1040</v>
      </c>
      <c r="O131" s="295">
        <v>6</v>
      </c>
      <c r="P131" s="405"/>
      <c r="Q131" s="405"/>
      <c r="R131" s="405"/>
      <c r="S131" s="485"/>
      <c r="T131" s="485"/>
      <c r="U131" s="515"/>
      <c r="V131" s="404"/>
      <c r="W131" s="404"/>
      <c r="X131" s="404"/>
      <c r="Y131" s="404"/>
      <c r="Z131" s="404"/>
      <c r="AA131" s="404"/>
      <c r="AB131" s="404"/>
      <c r="AC131" s="404"/>
      <c r="AD131" s="404"/>
      <c r="AE131" s="482"/>
      <c r="AF131" s="482"/>
      <c r="AG131" s="482" t="s">
        <v>106</v>
      </c>
      <c r="AH131" s="482"/>
      <c r="AI131" s="482"/>
      <c r="AJ131" s="404"/>
      <c r="AK131" s="482"/>
      <c r="AM131" s="75"/>
      <c r="AN131" s="75"/>
    </row>
    <row r="132" spans="1:44" s="77" customFormat="1" ht="12.75">
      <c r="A132" s="299" t="str">
        <f>IF(E132=1,SUMIF(E$10:E132,1),"")</f>
        <v/>
      </c>
      <c r="B132" s="295">
        <v>3</v>
      </c>
      <c r="C132" s="511" t="s">
        <v>224</v>
      </c>
      <c r="D132" s="439" t="s">
        <v>1698</v>
      </c>
      <c r="E132" s="295">
        <v>3</v>
      </c>
      <c r="F132" s="483">
        <v>41439</v>
      </c>
      <c r="G132" s="295">
        <v>2</v>
      </c>
      <c r="H132" s="516" t="s">
        <v>1699</v>
      </c>
      <c r="I132" s="295"/>
      <c r="J132" s="484"/>
      <c r="K132" s="405"/>
      <c r="L132" s="405"/>
      <c r="M132" s="405"/>
      <c r="N132" s="484" t="s">
        <v>1040</v>
      </c>
      <c r="O132" s="295">
        <v>6</v>
      </c>
      <c r="P132" s="405"/>
      <c r="Q132" s="405"/>
      <c r="R132" s="405"/>
      <c r="S132" s="485"/>
      <c r="T132" s="485"/>
      <c r="U132" s="515"/>
      <c r="V132" s="404"/>
      <c r="W132" s="404"/>
      <c r="X132" s="404"/>
      <c r="Y132" s="404"/>
      <c r="Z132" s="404"/>
      <c r="AA132" s="404"/>
      <c r="AB132" s="404"/>
      <c r="AC132" s="404"/>
      <c r="AD132" s="404"/>
      <c r="AE132" s="482"/>
      <c r="AF132" s="482"/>
      <c r="AG132" s="482" t="s">
        <v>106</v>
      </c>
      <c r="AH132" s="482"/>
      <c r="AI132" s="482"/>
      <c r="AJ132" s="404"/>
      <c r="AK132" s="482"/>
      <c r="AM132" s="75"/>
      <c r="AN132" s="75"/>
    </row>
    <row r="133" spans="1:44" s="77" customFormat="1" ht="12.75">
      <c r="A133" s="299">
        <v>41</v>
      </c>
      <c r="B133" s="295">
        <f>IF(E133=1,1,IF(E133&gt;1,#REF!+1,""))</f>
        <v>1</v>
      </c>
      <c r="C133" s="397" t="str">
        <f>IF(E133="","",IF(E133=1,D133,#REF!))</f>
        <v>Phạm Thị Chức</v>
      </c>
      <c r="D133" s="467" t="s">
        <v>1700</v>
      </c>
      <c r="E133" s="299">
        <v>1</v>
      </c>
      <c r="F133" s="477">
        <v>22496</v>
      </c>
      <c r="G133" s="299">
        <v>2</v>
      </c>
      <c r="H133" s="517" t="s">
        <v>1701</v>
      </c>
      <c r="I133" s="518"/>
      <c r="J133" s="518"/>
      <c r="K133" s="518"/>
      <c r="L133" s="518"/>
      <c r="M133" s="518"/>
      <c r="N133" s="479" t="s">
        <v>1040</v>
      </c>
      <c r="O133" s="299">
        <v>6</v>
      </c>
      <c r="P133" s="299"/>
      <c r="Q133" s="299"/>
      <c r="R133" s="299"/>
      <c r="S133" s="424">
        <v>140</v>
      </c>
      <c r="T133" s="299">
        <v>10</v>
      </c>
      <c r="U133" s="424"/>
      <c r="V133" s="424"/>
      <c r="W133" s="424"/>
      <c r="X133" s="424">
        <v>4</v>
      </c>
      <c r="Y133" s="424"/>
      <c r="Z133" s="424"/>
      <c r="AA133" s="424"/>
      <c r="AB133" s="424"/>
      <c r="AC133" s="424"/>
      <c r="AD133" s="424"/>
      <c r="AE133" s="519"/>
      <c r="AF133" s="481"/>
      <c r="AG133" s="482" t="s">
        <v>106</v>
      </c>
      <c r="AH133" s="481"/>
      <c r="AI133" s="481"/>
      <c r="AJ133" s="424">
        <v>2</v>
      </c>
      <c r="AK133" s="482"/>
      <c r="AL133" s="301"/>
      <c r="AM133" s="75"/>
      <c r="AN133" s="125"/>
      <c r="AO133" s="75"/>
    </row>
    <row r="134" spans="1:44" s="77" customFormat="1" ht="12.75">
      <c r="A134" s="299" t="str">
        <f>IF(E134=1,SUMIF(E$10:E134,1),"")</f>
        <v/>
      </c>
      <c r="B134" s="295">
        <f>IF(E134=1,1,IF(E134&gt;1,B133+1,""))</f>
        <v>2</v>
      </c>
      <c r="C134" s="397" t="str">
        <f>IF(E134="","",IF(E134=1,D134,C133))</f>
        <v>Phạm Thị Chức</v>
      </c>
      <c r="D134" s="439" t="s">
        <v>1702</v>
      </c>
      <c r="E134" s="295">
        <v>3</v>
      </c>
      <c r="F134" s="483">
        <v>35241</v>
      </c>
      <c r="G134" s="295">
        <v>1</v>
      </c>
      <c r="H134" s="517" t="s">
        <v>1703</v>
      </c>
      <c r="I134" s="518"/>
      <c r="J134" s="518"/>
      <c r="K134" s="518"/>
      <c r="L134" s="518"/>
      <c r="M134" s="518"/>
      <c r="N134" s="484" t="s">
        <v>1040</v>
      </c>
      <c r="O134" s="295">
        <v>6</v>
      </c>
      <c r="P134" s="295"/>
      <c r="Q134" s="295"/>
      <c r="R134" s="295"/>
      <c r="S134" s="404"/>
      <c r="T134" s="403"/>
      <c r="U134" s="404"/>
      <c r="V134" s="404"/>
      <c r="W134" s="404"/>
      <c r="X134" s="404"/>
      <c r="Y134" s="404"/>
      <c r="Z134" s="404"/>
      <c r="AA134" s="404"/>
      <c r="AB134" s="404"/>
      <c r="AC134" s="404"/>
      <c r="AD134" s="404"/>
      <c r="AE134" s="520"/>
      <c r="AF134" s="482"/>
      <c r="AG134" s="482" t="s">
        <v>106</v>
      </c>
      <c r="AH134" s="482"/>
      <c r="AI134" s="482"/>
      <c r="AJ134" s="404"/>
      <c r="AK134" s="482"/>
      <c r="AL134" s="301"/>
      <c r="AM134" s="75"/>
      <c r="AN134" s="125"/>
      <c r="AO134" s="75"/>
    </row>
    <row r="135" spans="1:44" s="77" customFormat="1" ht="12.75">
      <c r="A135" s="299" t="str">
        <f>IF(E135=1,SUMIF(E$10:E135,1),"")</f>
        <v/>
      </c>
      <c r="B135" s="295">
        <f>IF(E135=1,1,IF(E135&gt;1,B134+1,""))</f>
        <v>3</v>
      </c>
      <c r="C135" s="397" t="str">
        <f>IF(E135="","",IF(E135=1,D135,C134))</f>
        <v>Phạm Thị Chức</v>
      </c>
      <c r="D135" s="439" t="s">
        <v>102</v>
      </c>
      <c r="E135" s="295">
        <v>3</v>
      </c>
      <c r="F135" s="483">
        <v>36127</v>
      </c>
      <c r="G135" s="295">
        <v>2</v>
      </c>
      <c r="H135" s="521" t="s">
        <v>1704</v>
      </c>
      <c r="I135" s="478"/>
      <c r="J135" s="478"/>
      <c r="K135" s="478"/>
      <c r="L135" s="478"/>
      <c r="M135" s="478"/>
      <c r="N135" s="484" t="s">
        <v>1040</v>
      </c>
      <c r="O135" s="295">
        <v>6</v>
      </c>
      <c r="P135" s="295"/>
      <c r="Q135" s="295"/>
      <c r="R135" s="295"/>
      <c r="S135" s="404"/>
      <c r="T135" s="403"/>
      <c r="U135" s="404"/>
      <c r="V135" s="404"/>
      <c r="W135" s="404"/>
      <c r="X135" s="404"/>
      <c r="Y135" s="404"/>
      <c r="Z135" s="404"/>
      <c r="AA135" s="404"/>
      <c r="AB135" s="404"/>
      <c r="AC135" s="404"/>
      <c r="AD135" s="404"/>
      <c r="AE135" s="520"/>
      <c r="AF135" s="482"/>
      <c r="AG135" s="482" t="s">
        <v>106</v>
      </c>
      <c r="AH135" s="482"/>
      <c r="AI135" s="482"/>
      <c r="AJ135" s="404"/>
      <c r="AK135" s="481"/>
      <c r="AL135" s="301"/>
      <c r="AM135" s="75"/>
      <c r="AN135" s="125"/>
      <c r="AO135" s="75"/>
      <c r="AP135" s="197"/>
    </row>
    <row r="136" spans="1:44" s="197" customFormat="1" ht="12.75">
      <c r="A136" s="299" t="str">
        <f>IF(E136=1,SUMIF(E$10:E136,1),"")</f>
        <v/>
      </c>
      <c r="B136" s="295">
        <f>IF(E136=1,1,IF(E136&gt;1,B135+1,""))</f>
        <v>4</v>
      </c>
      <c r="C136" s="397" t="str">
        <f>IF(E136="","",IF(E136=1,D136,C135))</f>
        <v>Phạm Thị Chức</v>
      </c>
      <c r="D136" s="439" t="s">
        <v>1705</v>
      </c>
      <c r="E136" s="295">
        <v>5</v>
      </c>
      <c r="F136" s="483">
        <v>44701</v>
      </c>
      <c r="G136" s="522">
        <v>1</v>
      </c>
      <c r="H136" s="523" t="s">
        <v>1706</v>
      </c>
      <c r="I136" s="524"/>
      <c r="J136" s="518"/>
      <c r="K136" s="518"/>
      <c r="L136" s="518"/>
      <c r="M136" s="518"/>
      <c r="N136" s="484" t="s">
        <v>1040</v>
      </c>
      <c r="O136" s="295">
        <v>6</v>
      </c>
      <c r="P136" s="295"/>
      <c r="Q136" s="295"/>
      <c r="R136" s="295"/>
      <c r="S136" s="404"/>
      <c r="T136" s="403"/>
      <c r="U136" s="404"/>
      <c r="V136" s="404"/>
      <c r="W136" s="404"/>
      <c r="X136" s="404"/>
      <c r="Y136" s="404"/>
      <c r="Z136" s="404"/>
      <c r="AA136" s="404"/>
      <c r="AB136" s="404"/>
      <c r="AC136" s="404"/>
      <c r="AD136" s="404"/>
      <c r="AE136" s="520"/>
      <c r="AF136" s="482"/>
      <c r="AG136" s="482" t="s">
        <v>106</v>
      </c>
      <c r="AH136" s="482"/>
      <c r="AI136" s="482"/>
      <c r="AJ136" s="404"/>
      <c r="AK136" s="482"/>
      <c r="AL136" s="301"/>
      <c r="AM136" s="75"/>
      <c r="AN136" s="125"/>
      <c r="AO136" s="75"/>
      <c r="AP136" s="77"/>
      <c r="AQ136" s="77"/>
      <c r="AR136" s="77"/>
    </row>
    <row r="137" spans="1:44" s="197" customFormat="1" ht="12.75">
      <c r="A137" s="299" t="str">
        <f>IF(E137=1,SUMIF(E$10:E137,1),"")</f>
        <v/>
      </c>
      <c r="B137" s="525">
        <v>5</v>
      </c>
      <c r="C137" s="526" t="s">
        <v>1700</v>
      </c>
      <c r="D137" s="527" t="s">
        <v>1707</v>
      </c>
      <c r="E137" s="525">
        <v>3</v>
      </c>
      <c r="F137" s="418" t="s">
        <v>1708</v>
      </c>
      <c r="G137" s="528">
        <v>2</v>
      </c>
      <c r="H137" s="529" t="s">
        <v>1709</v>
      </c>
      <c r="I137" s="524"/>
      <c r="J137" s="518"/>
      <c r="K137" s="518"/>
      <c r="L137" s="518"/>
      <c r="M137" s="518"/>
      <c r="N137" s="484" t="s">
        <v>1040</v>
      </c>
      <c r="O137" s="295">
        <v>6</v>
      </c>
      <c r="P137" s="295"/>
      <c r="Q137" s="295"/>
      <c r="R137" s="295"/>
      <c r="S137" s="404"/>
      <c r="T137" s="403"/>
      <c r="U137" s="404"/>
      <c r="V137" s="404"/>
      <c r="W137" s="404"/>
      <c r="X137" s="404"/>
      <c r="Y137" s="404"/>
      <c r="Z137" s="404"/>
      <c r="AA137" s="404"/>
      <c r="AB137" s="404"/>
      <c r="AC137" s="404"/>
      <c r="AD137" s="404"/>
      <c r="AE137" s="520"/>
      <c r="AF137" s="482"/>
      <c r="AG137" s="482"/>
      <c r="AH137" s="482"/>
      <c r="AI137" s="482"/>
      <c r="AJ137" s="404"/>
      <c r="AK137" s="482"/>
      <c r="AL137" s="301"/>
      <c r="AM137" s="75"/>
      <c r="AN137" s="125"/>
      <c r="AO137" s="75"/>
      <c r="AP137" s="77"/>
      <c r="AQ137" s="77"/>
      <c r="AR137" s="77"/>
    </row>
    <row r="138" spans="1:44" s="197" customFormat="1" ht="12.75">
      <c r="A138" s="299" t="str">
        <f>IF(E138=1,SUMIF(E$10:E138,1),"")</f>
        <v/>
      </c>
      <c r="B138" s="295">
        <v>6</v>
      </c>
      <c r="C138" s="397" t="s">
        <v>1700</v>
      </c>
      <c r="D138" s="439" t="s">
        <v>1710</v>
      </c>
      <c r="E138" s="295">
        <v>5</v>
      </c>
      <c r="F138" s="284"/>
      <c r="G138" s="295">
        <v>1</v>
      </c>
      <c r="H138" s="529"/>
      <c r="I138" s="524"/>
      <c r="J138" s="518"/>
      <c r="K138" s="518"/>
      <c r="L138" s="518"/>
      <c r="M138" s="518"/>
      <c r="N138" s="484" t="s">
        <v>1040</v>
      </c>
      <c r="O138" s="295">
        <v>6</v>
      </c>
      <c r="P138" s="295"/>
      <c r="Q138" s="295"/>
      <c r="R138" s="295"/>
      <c r="S138" s="404"/>
      <c r="T138" s="403"/>
      <c r="U138" s="404"/>
      <c r="V138" s="404"/>
      <c r="W138" s="404"/>
      <c r="X138" s="404"/>
      <c r="Y138" s="404"/>
      <c r="Z138" s="404"/>
      <c r="AA138" s="404"/>
      <c r="AB138" s="404"/>
      <c r="AC138" s="404"/>
      <c r="AD138" s="404"/>
      <c r="AE138" s="520"/>
      <c r="AF138" s="482"/>
      <c r="AG138" s="482"/>
      <c r="AH138" s="482"/>
      <c r="AI138" s="482"/>
      <c r="AJ138" s="404"/>
      <c r="AK138" s="482"/>
      <c r="AL138" s="301"/>
      <c r="AM138" s="75"/>
      <c r="AN138" s="125"/>
      <c r="AO138" s="75"/>
      <c r="AP138" s="77"/>
      <c r="AQ138" s="77"/>
      <c r="AR138" s="77"/>
    </row>
    <row r="139" spans="1:44" s="197" customFormat="1" ht="12.75">
      <c r="A139" s="299" t="str">
        <f>IF(E139=1,SUMIF(E$10:E139,1),"")</f>
        <v/>
      </c>
      <c r="B139" s="295">
        <v>7</v>
      </c>
      <c r="C139" s="397" t="s">
        <v>1700</v>
      </c>
      <c r="D139" s="439" t="s">
        <v>1711</v>
      </c>
      <c r="E139" s="295">
        <v>5</v>
      </c>
      <c r="F139" s="284" t="s">
        <v>1712</v>
      </c>
      <c r="G139" s="295">
        <v>1</v>
      </c>
      <c r="H139" s="529" t="s">
        <v>1713</v>
      </c>
      <c r="I139" s="524"/>
      <c r="J139" s="518"/>
      <c r="K139" s="518"/>
      <c r="L139" s="518"/>
      <c r="M139" s="518"/>
      <c r="N139" s="484" t="s">
        <v>1040</v>
      </c>
      <c r="O139" s="295">
        <v>6</v>
      </c>
      <c r="P139" s="295"/>
      <c r="Q139" s="295"/>
      <c r="R139" s="295"/>
      <c r="S139" s="404"/>
      <c r="T139" s="403"/>
      <c r="U139" s="404"/>
      <c r="V139" s="404"/>
      <c r="W139" s="404"/>
      <c r="X139" s="404"/>
      <c r="Y139" s="404"/>
      <c r="Z139" s="404"/>
      <c r="AA139" s="404"/>
      <c r="AB139" s="404"/>
      <c r="AC139" s="404"/>
      <c r="AD139" s="404"/>
      <c r="AE139" s="520"/>
      <c r="AF139" s="482"/>
      <c r="AG139" s="482"/>
      <c r="AH139" s="482"/>
      <c r="AI139" s="482"/>
      <c r="AJ139" s="404"/>
      <c r="AK139" s="482"/>
      <c r="AL139" s="301"/>
      <c r="AM139" s="75"/>
      <c r="AN139" s="125"/>
      <c r="AO139" s="75"/>
      <c r="AP139" s="77"/>
      <c r="AQ139" s="77"/>
      <c r="AR139" s="77"/>
    </row>
    <row r="140" spans="1:44" s="77" customFormat="1" ht="12.75">
      <c r="A140" s="299">
        <v>42</v>
      </c>
      <c r="B140" s="295">
        <f>IF(E140=1,1,IF(E140&gt;1,#REF!+1,""))</f>
        <v>1</v>
      </c>
      <c r="C140" s="397" t="str">
        <f>IF(E140="","",IF(E140=1,D140,#REF!))</f>
        <v>Quách Văn Cẩn</v>
      </c>
      <c r="D140" s="512" t="s">
        <v>1714</v>
      </c>
      <c r="E140" s="513">
        <v>1</v>
      </c>
      <c r="F140" s="514">
        <v>20580</v>
      </c>
      <c r="G140" s="295">
        <v>2</v>
      </c>
      <c r="H140" s="521" t="s">
        <v>1715</v>
      </c>
      <c r="I140" s="478"/>
      <c r="J140" s="478"/>
      <c r="K140" s="478"/>
      <c r="L140" s="478"/>
      <c r="M140" s="478"/>
      <c r="N140" s="484" t="s">
        <v>1040</v>
      </c>
      <c r="O140" s="295">
        <v>6</v>
      </c>
      <c r="P140" s="295"/>
      <c r="Q140" s="295"/>
      <c r="R140" s="295"/>
      <c r="S140" s="513">
        <v>140</v>
      </c>
      <c r="T140" s="513">
        <v>20</v>
      </c>
      <c r="U140" s="404"/>
      <c r="V140" s="404">
        <v>2</v>
      </c>
      <c r="W140" s="404"/>
      <c r="X140" s="404">
        <v>4</v>
      </c>
      <c r="Y140" s="404"/>
      <c r="Z140" s="404"/>
      <c r="AA140" s="404"/>
      <c r="AB140" s="404"/>
      <c r="AC140" s="404"/>
      <c r="AD140" s="404"/>
      <c r="AE140" s="520"/>
      <c r="AF140" s="520"/>
      <c r="AG140" s="482" t="s">
        <v>106</v>
      </c>
      <c r="AH140" s="482"/>
      <c r="AI140" s="482"/>
      <c r="AJ140" s="404">
        <v>2</v>
      </c>
      <c r="AK140" s="482"/>
      <c r="AL140" s="301"/>
      <c r="AM140" s="75"/>
      <c r="AN140" s="125"/>
      <c r="AO140" s="75"/>
    </row>
    <row r="141" spans="1:44" s="77" customFormat="1" ht="12.75">
      <c r="A141" s="299" t="str">
        <f>IF(E141=1,SUMIF(E$10:E141,1),"")</f>
        <v/>
      </c>
      <c r="B141" s="295">
        <f t="shared" ref="B141:B147" si="41">IF(E141=1,1,IF(E141&gt;1,B140+1,""))</f>
        <v>2</v>
      </c>
      <c r="C141" s="397" t="str">
        <f t="shared" ref="C141:C155" si="42">IF(E141="","",IF(E141=1,D141,C140))</f>
        <v>Quách Văn Cẩn</v>
      </c>
      <c r="D141" s="511" t="s">
        <v>1716</v>
      </c>
      <c r="E141" s="530">
        <v>2</v>
      </c>
      <c r="F141" s="531">
        <v>20505</v>
      </c>
      <c r="G141" s="295">
        <v>1</v>
      </c>
      <c r="H141" s="521" t="s">
        <v>1717</v>
      </c>
      <c r="I141" s="478"/>
      <c r="J141" s="478"/>
      <c r="K141" s="478"/>
      <c r="L141" s="478"/>
      <c r="M141" s="478"/>
      <c r="N141" s="484" t="s">
        <v>1040</v>
      </c>
      <c r="O141" s="295">
        <v>1</v>
      </c>
      <c r="P141" s="295"/>
      <c r="Q141" s="295"/>
      <c r="R141" s="295"/>
      <c r="S141" s="530"/>
      <c r="T141" s="530"/>
      <c r="U141" s="404"/>
      <c r="V141" s="404"/>
      <c r="W141" s="404"/>
      <c r="X141" s="404"/>
      <c r="Y141" s="404"/>
      <c r="Z141" s="404"/>
      <c r="AA141" s="404"/>
      <c r="AB141" s="404"/>
      <c r="AC141" s="404"/>
      <c r="AD141" s="404"/>
      <c r="AE141" s="520"/>
      <c r="AF141" s="520"/>
      <c r="AG141" s="482" t="s">
        <v>1087</v>
      </c>
      <c r="AH141" s="482"/>
      <c r="AI141" s="482"/>
      <c r="AJ141" s="404"/>
      <c r="AK141" s="482"/>
      <c r="AL141" s="301"/>
      <c r="AM141" s="75"/>
      <c r="AN141" s="125"/>
      <c r="AO141" s="75"/>
    </row>
    <row r="142" spans="1:44" s="77" customFormat="1" ht="12.75">
      <c r="A142" s="299" t="str">
        <f>IF(E142=1,SUMIF(E$10:E142,1),"")</f>
        <v/>
      </c>
      <c r="B142" s="295">
        <f t="shared" si="41"/>
        <v>3</v>
      </c>
      <c r="C142" s="397" t="str">
        <f t="shared" si="42"/>
        <v>Quách Văn Cẩn</v>
      </c>
      <c r="D142" s="512" t="s">
        <v>838</v>
      </c>
      <c r="E142" s="513">
        <v>3</v>
      </c>
      <c r="F142" s="514">
        <v>31670</v>
      </c>
      <c r="G142" s="299">
        <v>2</v>
      </c>
      <c r="H142" s="521" t="s">
        <v>1718</v>
      </c>
      <c r="I142" s="478"/>
      <c r="J142" s="478"/>
      <c r="K142" s="478"/>
      <c r="L142" s="478"/>
      <c r="M142" s="478"/>
      <c r="N142" s="479" t="s">
        <v>1040</v>
      </c>
      <c r="O142" s="299">
        <v>6</v>
      </c>
      <c r="P142" s="299"/>
      <c r="Q142" s="299"/>
      <c r="R142" s="299"/>
      <c r="S142" s="513"/>
      <c r="T142" s="299"/>
      <c r="U142" s="424"/>
      <c r="V142" s="424"/>
      <c r="W142" s="424"/>
      <c r="X142" s="424"/>
      <c r="Y142" s="424"/>
      <c r="Z142" s="424"/>
      <c r="AA142" s="424"/>
      <c r="AB142" s="424"/>
      <c r="AC142" s="424"/>
      <c r="AD142" s="424"/>
      <c r="AE142" s="519"/>
      <c r="AF142" s="519"/>
      <c r="AG142" s="482" t="s">
        <v>106</v>
      </c>
      <c r="AH142" s="481"/>
      <c r="AI142" s="481"/>
      <c r="AJ142" s="424"/>
      <c r="AK142" s="482"/>
      <c r="AL142" s="301"/>
      <c r="AM142" s="75"/>
      <c r="AN142" s="125"/>
      <c r="AO142" s="75"/>
    </row>
    <row r="143" spans="1:44" s="197" customFormat="1" ht="12.75">
      <c r="A143" s="299" t="str">
        <f>IF(E143=1,SUMIF(E$10:E143,1),"")</f>
        <v/>
      </c>
      <c r="B143" s="295">
        <f t="shared" si="41"/>
        <v>4</v>
      </c>
      <c r="C143" s="397" t="str">
        <f t="shared" si="42"/>
        <v>Quách Văn Cẩn</v>
      </c>
      <c r="D143" s="439" t="s">
        <v>1719</v>
      </c>
      <c r="E143" s="295">
        <v>6</v>
      </c>
      <c r="F143" s="483" t="s">
        <v>1720</v>
      </c>
      <c r="G143" s="295">
        <v>1</v>
      </c>
      <c r="H143" s="521" t="s">
        <v>1721</v>
      </c>
      <c r="I143" s="478"/>
      <c r="J143" s="478"/>
      <c r="K143" s="478"/>
      <c r="L143" s="478"/>
      <c r="M143" s="478"/>
      <c r="N143" s="484" t="s">
        <v>1040</v>
      </c>
      <c r="O143" s="295">
        <v>6</v>
      </c>
      <c r="P143" s="295"/>
      <c r="Q143" s="295"/>
      <c r="R143" s="295"/>
      <c r="S143" s="404"/>
      <c r="T143" s="403"/>
      <c r="U143" s="404"/>
      <c r="V143" s="404"/>
      <c r="W143" s="404"/>
      <c r="X143" s="404" t="s">
        <v>106</v>
      </c>
      <c r="Y143" s="404"/>
      <c r="Z143" s="404"/>
      <c r="AA143" s="404"/>
      <c r="AB143" s="404"/>
      <c r="AC143" s="404"/>
      <c r="AD143" s="404"/>
      <c r="AE143" s="520"/>
      <c r="AF143" s="520"/>
      <c r="AG143" s="482" t="s">
        <v>106</v>
      </c>
      <c r="AH143" s="482"/>
      <c r="AI143" s="482"/>
      <c r="AJ143" s="404"/>
      <c r="AK143" s="482"/>
      <c r="AL143" s="301"/>
      <c r="AM143" s="75"/>
      <c r="AN143" s="125"/>
      <c r="AO143" s="75"/>
      <c r="AP143" s="77"/>
      <c r="AQ143" s="77"/>
      <c r="AR143" s="77"/>
    </row>
    <row r="144" spans="1:44" s="77" customFormat="1" ht="25.5">
      <c r="A144" s="299" t="str">
        <f>IF(E144=1,SUMIF(E$10:E144,1),"")</f>
        <v/>
      </c>
      <c r="B144" s="295">
        <f t="shared" si="41"/>
        <v>5</v>
      </c>
      <c r="C144" s="397" t="str">
        <f t="shared" si="42"/>
        <v>Quách Văn Cẩn</v>
      </c>
      <c r="D144" s="511" t="s">
        <v>1722</v>
      </c>
      <c r="E144" s="530">
        <v>6</v>
      </c>
      <c r="F144" s="531" t="s">
        <v>1723</v>
      </c>
      <c r="G144" s="295">
        <v>2</v>
      </c>
      <c r="H144" s="521" t="s">
        <v>1724</v>
      </c>
      <c r="I144" s="478"/>
      <c r="J144" s="478"/>
      <c r="K144" s="478"/>
      <c r="L144" s="478"/>
      <c r="M144" s="478"/>
      <c r="N144" s="484" t="s">
        <v>1040</v>
      </c>
      <c r="O144" s="295">
        <v>6</v>
      </c>
      <c r="P144" s="295"/>
      <c r="Q144" s="295"/>
      <c r="R144" s="295"/>
      <c r="S144" s="530"/>
      <c r="T144" s="530"/>
      <c r="U144" s="404"/>
      <c r="V144" s="404"/>
      <c r="W144" s="404"/>
      <c r="X144" s="404" t="s">
        <v>106</v>
      </c>
      <c r="Y144" s="404"/>
      <c r="Z144" s="404"/>
      <c r="AA144" s="404"/>
      <c r="AB144" s="404"/>
      <c r="AC144" s="404"/>
      <c r="AD144" s="404"/>
      <c r="AE144" s="520"/>
      <c r="AF144" s="520"/>
      <c r="AG144" s="482" t="s">
        <v>106</v>
      </c>
      <c r="AH144" s="482"/>
      <c r="AI144" s="482"/>
      <c r="AJ144" s="404"/>
      <c r="AK144" s="482"/>
      <c r="AL144" s="301"/>
      <c r="AM144" s="75"/>
      <c r="AN144" s="125"/>
      <c r="AO144" s="75"/>
    </row>
    <row r="145" spans="1:44" s="77" customFormat="1" ht="12.75">
      <c r="A145" s="299">
        <v>43</v>
      </c>
      <c r="B145" s="295">
        <f>IF(E145=1,1,IF(E145&gt;1,#REF!+1,""))</f>
        <v>1</v>
      </c>
      <c r="C145" s="397" t="str">
        <f>IF(E145="","",IF(E145=1,D145,#REF!))</f>
        <v>Bùi Thị Hiện</v>
      </c>
      <c r="D145" s="467" t="s">
        <v>1725</v>
      </c>
      <c r="E145" s="299">
        <v>1</v>
      </c>
      <c r="F145" s="477">
        <v>23612</v>
      </c>
      <c r="G145" s="299">
        <v>2</v>
      </c>
      <c r="H145" s="521" t="s">
        <v>1726</v>
      </c>
      <c r="I145" s="478"/>
      <c r="J145" s="478"/>
      <c r="K145" s="478"/>
      <c r="L145" s="478"/>
      <c r="M145" s="478"/>
      <c r="N145" s="479" t="s">
        <v>1040</v>
      </c>
      <c r="O145" s="299">
        <v>6</v>
      </c>
      <c r="P145" s="299"/>
      <c r="Q145" s="299"/>
      <c r="R145" s="299"/>
      <c r="S145" s="480">
        <v>135</v>
      </c>
      <c r="T145" s="480">
        <v>20</v>
      </c>
      <c r="U145" s="482"/>
      <c r="V145" s="482"/>
      <c r="W145" s="404"/>
      <c r="X145" s="482">
        <v>4</v>
      </c>
      <c r="Y145" s="482"/>
      <c r="Z145" s="482"/>
      <c r="AA145" s="482"/>
      <c r="AB145" s="482">
        <v>8</v>
      </c>
      <c r="AC145" s="482"/>
      <c r="AD145" s="482"/>
      <c r="AE145" s="482"/>
      <c r="AF145" s="482"/>
      <c r="AG145" s="482" t="s">
        <v>106</v>
      </c>
      <c r="AH145" s="482"/>
      <c r="AI145" s="482"/>
      <c r="AJ145" s="482">
        <v>2</v>
      </c>
      <c r="AK145" s="482"/>
      <c r="AL145" s="301"/>
      <c r="AM145" s="75"/>
      <c r="AN145" s="125"/>
      <c r="AO145" s="75"/>
    </row>
    <row r="146" spans="1:44" s="77" customFormat="1" ht="12.75">
      <c r="A146" s="299" t="str">
        <f>IF(E146=1,SUMIF(E$10:E146,1),"")</f>
        <v/>
      </c>
      <c r="B146" s="295">
        <f t="shared" si="41"/>
        <v>2</v>
      </c>
      <c r="C146" s="397" t="str">
        <f t="shared" si="42"/>
        <v>Bùi Thị Hiện</v>
      </c>
      <c r="D146" s="439" t="s">
        <v>1224</v>
      </c>
      <c r="E146" s="295">
        <v>3</v>
      </c>
      <c r="F146" s="483">
        <v>33801</v>
      </c>
      <c r="G146" s="295">
        <v>1</v>
      </c>
      <c r="H146" s="521" t="s">
        <v>1727</v>
      </c>
      <c r="I146" s="478"/>
      <c r="J146" s="478"/>
      <c r="K146" s="478"/>
      <c r="L146" s="478"/>
      <c r="M146" s="478"/>
      <c r="N146" s="484" t="s">
        <v>1040</v>
      </c>
      <c r="O146" s="295">
        <v>6</v>
      </c>
      <c r="P146" s="295"/>
      <c r="Q146" s="295"/>
      <c r="R146" s="295"/>
      <c r="S146" s="485"/>
      <c r="T146" s="485"/>
      <c r="U146" s="482"/>
      <c r="V146" s="482"/>
      <c r="W146" s="404"/>
      <c r="X146" s="482"/>
      <c r="Y146" s="482"/>
      <c r="Z146" s="482"/>
      <c r="AA146" s="482"/>
      <c r="AB146" s="482"/>
      <c r="AC146" s="482"/>
      <c r="AD146" s="482"/>
      <c r="AE146" s="482"/>
      <c r="AF146" s="482"/>
      <c r="AG146" s="482" t="s">
        <v>106</v>
      </c>
      <c r="AH146" s="482"/>
      <c r="AI146" s="482"/>
      <c r="AJ146" s="482"/>
      <c r="AK146" s="481"/>
      <c r="AL146" s="301"/>
      <c r="AM146" s="75"/>
      <c r="AN146" s="125"/>
      <c r="AO146" s="75"/>
    </row>
    <row r="147" spans="1:44" s="197" customFormat="1" ht="12.75">
      <c r="A147" s="299" t="str">
        <f>IF(E147=1,SUMIF(E$10:E147,1),"")</f>
        <v/>
      </c>
      <c r="B147" s="295">
        <f t="shared" si="41"/>
        <v>3</v>
      </c>
      <c r="C147" s="397" t="str">
        <f t="shared" si="42"/>
        <v>Bùi Thị Hiện</v>
      </c>
      <c r="D147" s="439" t="s">
        <v>1728</v>
      </c>
      <c r="E147" s="295">
        <v>5</v>
      </c>
      <c r="F147" s="483">
        <v>41279</v>
      </c>
      <c r="G147" s="295">
        <v>1</v>
      </c>
      <c r="H147" s="521" t="s">
        <v>1729</v>
      </c>
      <c r="I147" s="478"/>
      <c r="J147" s="478"/>
      <c r="K147" s="478"/>
      <c r="L147" s="478"/>
      <c r="M147" s="478"/>
      <c r="N147" s="484" t="s">
        <v>1040</v>
      </c>
      <c r="O147" s="295">
        <v>6</v>
      </c>
      <c r="P147" s="295"/>
      <c r="Q147" s="295"/>
      <c r="R147" s="295"/>
      <c r="S147" s="485"/>
      <c r="T147" s="485"/>
      <c r="U147" s="482"/>
      <c r="V147" s="482"/>
      <c r="W147" s="404"/>
      <c r="X147" s="482" t="s">
        <v>106</v>
      </c>
      <c r="Y147" s="482"/>
      <c r="Z147" s="482"/>
      <c r="AA147" s="482"/>
      <c r="AB147" s="482"/>
      <c r="AC147" s="482"/>
      <c r="AD147" s="482"/>
      <c r="AE147" s="482"/>
      <c r="AF147" s="482"/>
      <c r="AG147" s="482" t="s">
        <v>106</v>
      </c>
      <c r="AH147" s="482"/>
      <c r="AI147" s="482"/>
      <c r="AJ147" s="482"/>
      <c r="AK147" s="482"/>
      <c r="AL147" s="301"/>
      <c r="AM147" s="75"/>
      <c r="AN147" s="125"/>
      <c r="AO147" s="75"/>
      <c r="AP147" s="77"/>
      <c r="AQ147" s="77"/>
      <c r="AR147" s="77"/>
    </row>
    <row r="148" spans="1:44" s="77" customFormat="1" ht="12.75">
      <c r="A148" s="299" t="str">
        <f>IF(E148=1,SUMIF(E$10:E148,1),"")</f>
        <v/>
      </c>
      <c r="B148" s="295"/>
      <c r="C148" s="397" t="str">
        <f t="shared" si="42"/>
        <v>Bùi Thị Hiện</v>
      </c>
      <c r="D148" s="439" t="s">
        <v>1696</v>
      </c>
      <c r="E148" s="295">
        <v>3</v>
      </c>
      <c r="F148" s="483">
        <v>31966</v>
      </c>
      <c r="G148" s="295">
        <v>1</v>
      </c>
      <c r="H148" s="521" t="s">
        <v>1730</v>
      </c>
      <c r="I148" s="478"/>
      <c r="J148" s="478"/>
      <c r="K148" s="478"/>
      <c r="L148" s="478"/>
      <c r="M148" s="478"/>
      <c r="N148" s="484" t="s">
        <v>1040</v>
      </c>
      <c r="O148" s="295">
        <v>6</v>
      </c>
      <c r="P148" s="295"/>
      <c r="Q148" s="295"/>
      <c r="R148" s="295"/>
      <c r="S148" s="485"/>
      <c r="T148" s="485"/>
      <c r="U148" s="482"/>
      <c r="V148" s="482"/>
      <c r="W148" s="404"/>
      <c r="X148" s="482"/>
      <c r="Y148" s="482"/>
      <c r="Z148" s="482"/>
      <c r="AA148" s="482"/>
      <c r="AB148" s="482"/>
      <c r="AC148" s="482"/>
      <c r="AD148" s="482"/>
      <c r="AE148" s="482"/>
      <c r="AF148" s="482"/>
      <c r="AG148" s="482" t="s">
        <v>106</v>
      </c>
      <c r="AH148" s="482"/>
      <c r="AI148" s="482"/>
      <c r="AJ148" s="482"/>
      <c r="AK148" s="482"/>
      <c r="AL148" s="301"/>
      <c r="AM148" s="75"/>
      <c r="AN148" s="125"/>
      <c r="AO148" s="75"/>
    </row>
    <row r="149" spans="1:44" s="77" customFormat="1" ht="12.75">
      <c r="A149" s="299" t="str">
        <f>IF(E149=1,SUMIF(E$10:E149,1),"")</f>
        <v/>
      </c>
      <c r="B149" s="299">
        <f>IF(E149=1,1,IF(E149&gt;1,B147+1,""))</f>
        <v>4</v>
      </c>
      <c r="C149" s="397" t="str">
        <f t="shared" si="42"/>
        <v>Bùi Thị Hiện</v>
      </c>
      <c r="D149" s="439" t="s">
        <v>97</v>
      </c>
      <c r="E149" s="295">
        <v>3</v>
      </c>
      <c r="F149" s="483">
        <v>34109</v>
      </c>
      <c r="G149" s="295">
        <v>2</v>
      </c>
      <c r="H149" s="521" t="s">
        <v>1731</v>
      </c>
      <c r="I149" s="478"/>
      <c r="J149" s="478"/>
      <c r="K149" s="478"/>
      <c r="L149" s="478"/>
      <c r="M149" s="478"/>
      <c r="N149" s="484" t="s">
        <v>1040</v>
      </c>
      <c r="O149" s="295">
        <v>6</v>
      </c>
      <c r="P149" s="295"/>
      <c r="Q149" s="295"/>
      <c r="R149" s="295"/>
      <c r="S149" s="485"/>
      <c r="T149" s="485"/>
      <c r="U149" s="481"/>
      <c r="V149" s="481"/>
      <c r="W149" s="424"/>
      <c r="X149" s="481"/>
      <c r="Y149" s="481"/>
      <c r="Z149" s="481"/>
      <c r="AA149" s="481"/>
      <c r="AB149" s="481"/>
      <c r="AC149" s="481"/>
      <c r="AD149" s="481"/>
      <c r="AE149" s="481"/>
      <c r="AF149" s="481"/>
      <c r="AG149" s="482" t="s">
        <v>106</v>
      </c>
      <c r="AH149" s="481"/>
      <c r="AI149" s="481"/>
      <c r="AJ149" s="481"/>
      <c r="AK149" s="482"/>
      <c r="AL149" s="301"/>
      <c r="AM149" s="75"/>
      <c r="AN149" s="125"/>
      <c r="AO149" s="75"/>
    </row>
    <row r="150" spans="1:44" s="77" customFormat="1" ht="12.75">
      <c r="A150" s="299" t="str">
        <f>IF(E150=1,SUMIF(E$10:E150,1),"")</f>
        <v/>
      </c>
      <c r="B150" s="295">
        <f>IF(E150=1,1,IF(E150&gt;1,B149+1,""))</f>
        <v>5</v>
      </c>
      <c r="C150" s="397" t="str">
        <f t="shared" si="42"/>
        <v>Bùi Thị Hiện</v>
      </c>
      <c r="D150" s="439" t="s">
        <v>1732</v>
      </c>
      <c r="E150" s="295">
        <v>5</v>
      </c>
      <c r="F150" s="483">
        <v>42694</v>
      </c>
      <c r="G150" s="295">
        <v>2</v>
      </c>
      <c r="H150" s="521" t="s">
        <v>1733</v>
      </c>
      <c r="I150" s="478"/>
      <c r="J150" s="478"/>
      <c r="K150" s="478"/>
      <c r="L150" s="478"/>
      <c r="M150" s="478"/>
      <c r="N150" s="484" t="s">
        <v>1040</v>
      </c>
      <c r="O150" s="295">
        <v>6</v>
      </c>
      <c r="P150" s="295"/>
      <c r="Q150" s="295"/>
      <c r="R150" s="295"/>
      <c r="S150" s="485"/>
      <c r="T150" s="485"/>
      <c r="U150" s="482"/>
      <c r="V150" s="482"/>
      <c r="W150" s="404"/>
      <c r="X150" s="482" t="s">
        <v>106</v>
      </c>
      <c r="Y150" s="482"/>
      <c r="Z150" s="482"/>
      <c r="AA150" s="482"/>
      <c r="AB150" s="482"/>
      <c r="AC150" s="482"/>
      <c r="AD150" s="482"/>
      <c r="AE150" s="482"/>
      <c r="AF150" s="482"/>
      <c r="AG150" s="482" t="s">
        <v>106</v>
      </c>
      <c r="AH150" s="482"/>
      <c r="AI150" s="482"/>
      <c r="AJ150" s="482"/>
      <c r="AK150" s="482"/>
      <c r="AL150" s="301"/>
      <c r="AM150" s="75"/>
      <c r="AN150" s="125"/>
      <c r="AO150" s="75"/>
    </row>
    <row r="151" spans="1:44" s="77" customFormat="1" ht="12.75">
      <c r="A151" s="299" t="str">
        <f>IF(E151=1,SUMIF(E$10:E151,1),"")</f>
        <v/>
      </c>
      <c r="B151" s="522">
        <f>IF(E151=1,1,IF(E151&gt;1,B150+1,""))</f>
        <v>6</v>
      </c>
      <c r="C151" s="397" t="str">
        <f t="shared" si="42"/>
        <v>Bùi Thị Hiện</v>
      </c>
      <c r="D151" s="486" t="s">
        <v>1734</v>
      </c>
      <c r="E151" s="295">
        <v>3</v>
      </c>
      <c r="F151" s="483" t="s">
        <v>1735</v>
      </c>
      <c r="G151" s="295">
        <v>2</v>
      </c>
      <c r="H151" s="521" t="s">
        <v>1736</v>
      </c>
      <c r="I151" s="478"/>
      <c r="J151" s="478"/>
      <c r="K151" s="478"/>
      <c r="L151" s="478"/>
      <c r="M151" s="478"/>
      <c r="N151" s="484" t="s">
        <v>1040</v>
      </c>
      <c r="O151" s="295">
        <v>1</v>
      </c>
      <c r="P151" s="295"/>
      <c r="Q151" s="295"/>
      <c r="R151" s="295"/>
      <c r="S151" s="485"/>
      <c r="T151" s="485"/>
      <c r="U151" s="482"/>
      <c r="V151" s="482"/>
      <c r="W151" s="404"/>
      <c r="X151" s="482"/>
      <c r="Y151" s="482"/>
      <c r="Z151" s="482"/>
      <c r="AA151" s="482"/>
      <c r="AB151" s="482"/>
      <c r="AC151" s="482"/>
      <c r="AD151" s="482"/>
      <c r="AE151" s="482"/>
      <c r="AF151" s="482"/>
      <c r="AG151" s="482" t="s">
        <v>1087</v>
      </c>
      <c r="AH151" s="482"/>
      <c r="AI151" s="482"/>
      <c r="AJ151" s="482"/>
      <c r="AK151" s="482"/>
      <c r="AL151" s="301"/>
      <c r="AM151" s="75"/>
      <c r="AN151" s="125"/>
      <c r="AO151" s="75"/>
      <c r="AP151" s="197"/>
      <c r="AR151" s="197"/>
    </row>
    <row r="152" spans="1:44" s="77" customFormat="1" ht="12.75">
      <c r="A152" s="299">
        <v>44</v>
      </c>
      <c r="B152" s="532">
        <f>IF(E152=1,1,IF(E152&gt;1,B151+1,""))</f>
        <v>1</v>
      </c>
      <c r="C152" s="397" t="str">
        <f>IF(E152="","",IF(E152=1,D152,#REF!))</f>
        <v>Trương Thị Lý</v>
      </c>
      <c r="D152" s="512" t="s">
        <v>1737</v>
      </c>
      <c r="E152" s="513">
        <v>1</v>
      </c>
      <c r="F152" s="514">
        <v>26148</v>
      </c>
      <c r="G152" s="513">
        <v>1</v>
      </c>
      <c r="H152" s="517" t="s">
        <v>1738</v>
      </c>
      <c r="I152" s="518"/>
      <c r="J152" s="518"/>
      <c r="K152" s="518"/>
      <c r="L152" s="518"/>
      <c r="M152" s="518"/>
      <c r="N152" s="484" t="s">
        <v>1040</v>
      </c>
      <c r="O152" s="295">
        <v>6</v>
      </c>
      <c r="P152" s="295"/>
      <c r="Q152" s="295"/>
      <c r="R152" s="295"/>
      <c r="S152" s="480">
        <v>140</v>
      </c>
      <c r="T152" s="480">
        <v>10</v>
      </c>
      <c r="U152" s="482"/>
      <c r="V152" s="482"/>
      <c r="W152" s="404"/>
      <c r="X152" s="482">
        <v>4</v>
      </c>
      <c r="Y152" s="482"/>
      <c r="Z152" s="482"/>
      <c r="AA152" s="482"/>
      <c r="AB152" s="482"/>
      <c r="AC152" s="482"/>
      <c r="AD152" s="482"/>
      <c r="AE152" s="482"/>
      <c r="AF152" s="482"/>
      <c r="AG152" s="482" t="s">
        <v>106</v>
      </c>
      <c r="AH152" s="482"/>
      <c r="AI152" s="482"/>
      <c r="AJ152" s="482">
        <v>1</v>
      </c>
      <c r="AK152" s="482"/>
      <c r="AL152" s="301"/>
      <c r="AM152" s="75"/>
      <c r="AN152" s="125"/>
      <c r="AO152" s="75"/>
    </row>
    <row r="153" spans="1:44" s="197" customFormat="1" ht="12.75">
      <c r="A153" s="299" t="str">
        <f>IF(E153=1,SUMIF(E$10:E153,1),"")</f>
        <v/>
      </c>
      <c r="B153" s="533">
        <f>IF(E153=1,1,IF(E153&gt;1,B152+1,""))</f>
        <v>2</v>
      </c>
      <c r="C153" s="397" t="str">
        <f t="shared" si="42"/>
        <v>Trương Thị Lý</v>
      </c>
      <c r="D153" s="439" t="s">
        <v>1739</v>
      </c>
      <c r="E153" s="295">
        <v>3</v>
      </c>
      <c r="F153" s="483">
        <v>38652</v>
      </c>
      <c r="G153" s="295">
        <v>2</v>
      </c>
      <c r="H153" s="517" t="s">
        <v>1740</v>
      </c>
      <c r="I153" s="518"/>
      <c r="J153" s="518"/>
      <c r="K153" s="518"/>
      <c r="L153" s="518"/>
      <c r="M153" s="518"/>
      <c r="N153" s="484" t="s">
        <v>1040</v>
      </c>
      <c r="O153" s="295">
        <v>6</v>
      </c>
      <c r="P153" s="295"/>
      <c r="Q153" s="295"/>
      <c r="R153" s="295"/>
      <c r="S153" s="485"/>
      <c r="T153" s="485"/>
      <c r="U153" s="482"/>
      <c r="V153" s="482"/>
      <c r="W153" s="404"/>
      <c r="X153" s="482"/>
      <c r="Y153" s="482"/>
      <c r="Z153" s="482"/>
      <c r="AA153" s="482"/>
      <c r="AB153" s="482"/>
      <c r="AC153" s="482"/>
      <c r="AD153" s="482"/>
      <c r="AE153" s="482"/>
      <c r="AF153" s="482"/>
      <c r="AG153" s="482" t="s">
        <v>106</v>
      </c>
      <c r="AH153" s="482"/>
      <c r="AI153" s="482"/>
      <c r="AJ153" s="482"/>
      <c r="AK153" s="482"/>
      <c r="AL153" s="301"/>
      <c r="AM153" s="75"/>
      <c r="AN153" s="125"/>
      <c r="AO153" s="75"/>
      <c r="AP153" s="77"/>
      <c r="AQ153" s="77"/>
      <c r="AR153" s="77"/>
    </row>
    <row r="154" spans="1:44" s="77" customFormat="1" ht="24.75" customHeight="1">
      <c r="A154" s="299" t="str">
        <f>IF(E154=1,SUMIF(E$10:E154,1),"")</f>
        <v/>
      </c>
      <c r="B154" s="533"/>
      <c r="C154" s="397" t="str">
        <f t="shared" si="42"/>
        <v>Trương Thị Lý</v>
      </c>
      <c r="D154" s="511" t="s">
        <v>1741</v>
      </c>
      <c r="E154" s="530">
        <v>3</v>
      </c>
      <c r="F154" s="531">
        <v>39559</v>
      </c>
      <c r="G154" s="295">
        <v>2</v>
      </c>
      <c r="H154" s="517" t="s">
        <v>1742</v>
      </c>
      <c r="I154" s="518"/>
      <c r="J154" s="518"/>
      <c r="K154" s="518"/>
      <c r="L154" s="518"/>
      <c r="M154" s="518"/>
      <c r="N154" s="484" t="s">
        <v>1040</v>
      </c>
      <c r="O154" s="295">
        <v>6</v>
      </c>
      <c r="P154" s="295"/>
      <c r="Q154" s="295"/>
      <c r="R154" s="295"/>
      <c r="S154" s="485"/>
      <c r="T154" s="485"/>
      <c r="U154" s="482"/>
      <c r="V154" s="482"/>
      <c r="W154" s="404"/>
      <c r="X154" s="482" t="s">
        <v>106</v>
      </c>
      <c r="Y154" s="482"/>
      <c r="Z154" s="482"/>
      <c r="AA154" s="482"/>
      <c r="AB154" s="482"/>
      <c r="AC154" s="482"/>
      <c r="AD154" s="482"/>
      <c r="AE154" s="482"/>
      <c r="AF154" s="482"/>
      <c r="AG154" s="482" t="s">
        <v>106</v>
      </c>
      <c r="AH154" s="482"/>
      <c r="AI154" s="482"/>
      <c r="AJ154" s="482"/>
      <c r="AK154" s="481"/>
      <c r="AL154" s="301"/>
      <c r="AM154" s="75"/>
      <c r="AN154" s="125"/>
      <c r="AO154" s="75"/>
    </row>
    <row r="155" spans="1:44" s="77" customFormat="1" ht="12.75">
      <c r="A155" s="299" t="str">
        <f>IF(E155=1,SUMIF(E$10:E155,1),"")</f>
        <v/>
      </c>
      <c r="B155" s="534">
        <f>IF(E155=1,1,IF(E155&gt;1,B153+1,""))</f>
        <v>3</v>
      </c>
      <c r="C155" s="397" t="str">
        <f t="shared" si="42"/>
        <v>Trương Thị Lý</v>
      </c>
      <c r="D155" s="439" t="s">
        <v>1743</v>
      </c>
      <c r="E155" s="295">
        <v>3</v>
      </c>
      <c r="F155" s="483">
        <v>33768</v>
      </c>
      <c r="G155" s="295">
        <v>1</v>
      </c>
      <c r="H155" s="517" t="s">
        <v>1744</v>
      </c>
      <c r="I155" s="518"/>
      <c r="J155" s="518"/>
      <c r="K155" s="518"/>
      <c r="L155" s="518"/>
      <c r="M155" s="518"/>
      <c r="N155" s="484" t="s">
        <v>1040</v>
      </c>
      <c r="O155" s="295">
        <v>6</v>
      </c>
      <c r="P155" s="295"/>
      <c r="Q155" s="295"/>
      <c r="R155" s="295"/>
      <c r="S155" s="485"/>
      <c r="T155" s="485"/>
      <c r="U155" s="481"/>
      <c r="V155" s="481"/>
      <c r="W155" s="424"/>
      <c r="X155" s="481"/>
      <c r="Y155" s="481"/>
      <c r="Z155" s="481"/>
      <c r="AA155" s="481"/>
      <c r="AB155" s="481"/>
      <c r="AC155" s="481"/>
      <c r="AD155" s="481"/>
      <c r="AE155" s="481"/>
      <c r="AF155" s="481"/>
      <c r="AG155" s="482" t="s">
        <v>106</v>
      </c>
      <c r="AH155" s="481"/>
      <c r="AI155" s="481"/>
      <c r="AJ155" s="481"/>
      <c r="AK155" s="482"/>
      <c r="AL155" s="301"/>
      <c r="AM155" s="75"/>
      <c r="AN155" s="125"/>
      <c r="AO155" s="75"/>
      <c r="AP155" s="197"/>
      <c r="AR155" s="197"/>
    </row>
    <row r="156" spans="1:44" s="77" customFormat="1" ht="12.75">
      <c r="A156" s="299">
        <v>45</v>
      </c>
      <c r="B156" s="533">
        <f>IF(E156=1,1,IF(E156&gt;1,#REF!+1,""))</f>
        <v>1</v>
      </c>
      <c r="C156" s="397" t="str">
        <f>IF(E156="","",IF(E156=1,D156,#REF!))</f>
        <v>Phạm Thị Tính</v>
      </c>
      <c r="D156" s="467" t="s">
        <v>1745</v>
      </c>
      <c r="E156" s="299">
        <v>1</v>
      </c>
      <c r="F156" s="477">
        <v>19268</v>
      </c>
      <c r="G156" s="299">
        <v>2</v>
      </c>
      <c r="H156" s="535" t="s">
        <v>1746</v>
      </c>
      <c r="I156" s="478"/>
      <c r="J156" s="478"/>
      <c r="K156" s="478"/>
      <c r="L156" s="478"/>
      <c r="M156" s="478"/>
      <c r="N156" s="484" t="s">
        <v>1040</v>
      </c>
      <c r="O156" s="295">
        <v>6</v>
      </c>
      <c r="P156" s="295"/>
      <c r="Q156" s="295"/>
      <c r="R156" s="295"/>
      <c r="S156" s="480">
        <v>140</v>
      </c>
      <c r="T156" s="480">
        <v>20</v>
      </c>
      <c r="U156" s="404">
        <v>1</v>
      </c>
      <c r="V156" s="404"/>
      <c r="W156" s="404"/>
      <c r="X156" s="404">
        <v>4</v>
      </c>
      <c r="Y156" s="404"/>
      <c r="Z156" s="404"/>
      <c r="AA156" s="404"/>
      <c r="AB156" s="404"/>
      <c r="AC156" s="404"/>
      <c r="AD156" s="404"/>
      <c r="AE156" s="482"/>
      <c r="AF156" s="482"/>
      <c r="AG156" s="482" t="s">
        <v>106</v>
      </c>
      <c r="AH156" s="482"/>
      <c r="AI156" s="482"/>
      <c r="AJ156" s="404">
        <v>4</v>
      </c>
      <c r="AK156" s="482"/>
      <c r="AL156" s="301"/>
      <c r="AM156" s="75"/>
      <c r="AN156" s="125"/>
    </row>
    <row r="157" spans="1:44" s="77" customFormat="1" ht="12.75">
      <c r="A157" s="299" t="str">
        <f>IF(E157=1,SUMIF(E$10:E157,1),"")</f>
        <v/>
      </c>
      <c r="B157" s="533">
        <f>IF(E157=1,1,IF(E157&gt;1,B156+1,""))</f>
        <v>2</v>
      </c>
      <c r="C157" s="397" t="str">
        <f>IF(E157="","",IF(E157=1,D157,C156))</f>
        <v>Phạm Thị Tính</v>
      </c>
      <c r="D157" s="439" t="s">
        <v>1747</v>
      </c>
      <c r="E157" s="295">
        <v>3</v>
      </c>
      <c r="F157" s="483">
        <v>31748</v>
      </c>
      <c r="G157" s="295">
        <v>1</v>
      </c>
      <c r="H157" s="535" t="s">
        <v>1748</v>
      </c>
      <c r="I157" s="478"/>
      <c r="J157" s="478"/>
      <c r="K157" s="478"/>
      <c r="L157" s="478"/>
      <c r="M157" s="478"/>
      <c r="N157" s="484" t="s">
        <v>1040</v>
      </c>
      <c r="O157" s="295">
        <v>6</v>
      </c>
      <c r="P157" s="295"/>
      <c r="Q157" s="295"/>
      <c r="R157" s="295"/>
      <c r="S157" s="485"/>
      <c r="T157" s="485"/>
      <c r="U157" s="424"/>
      <c r="V157" s="424"/>
      <c r="W157" s="424"/>
      <c r="X157" s="424"/>
      <c r="Y157" s="424"/>
      <c r="Z157" s="424"/>
      <c r="AA157" s="424"/>
      <c r="AB157" s="424"/>
      <c r="AC157" s="424"/>
      <c r="AD157" s="424"/>
      <c r="AE157" s="481"/>
      <c r="AF157" s="481"/>
      <c r="AG157" s="482" t="s">
        <v>106</v>
      </c>
      <c r="AH157" s="481"/>
      <c r="AI157" s="481"/>
      <c r="AJ157" s="424"/>
      <c r="AK157" s="482"/>
      <c r="AL157" s="301"/>
      <c r="AM157" s="75"/>
      <c r="AN157" s="125"/>
    </row>
    <row r="158" spans="1:44" s="77" customFormat="1" ht="26.25" customHeight="1">
      <c r="A158" s="299">
        <v>46</v>
      </c>
      <c r="B158" s="533">
        <f>IF(E158=1,1,IF(E158&gt;1,#REF!+1,""))</f>
        <v>1</v>
      </c>
      <c r="C158" s="397" t="str">
        <f>IF(E158="","",IF(E158=1,D158,#REF!))</f>
        <v>Phạm Thị Phòng</v>
      </c>
      <c r="D158" s="467" t="s">
        <v>1749</v>
      </c>
      <c r="E158" s="295">
        <v>1</v>
      </c>
      <c r="F158" s="483">
        <v>24730</v>
      </c>
      <c r="G158" s="295">
        <v>2</v>
      </c>
      <c r="H158" s="517" t="s">
        <v>1750</v>
      </c>
      <c r="I158" s="518"/>
      <c r="J158" s="518"/>
      <c r="K158" s="518"/>
      <c r="L158" s="518"/>
      <c r="M158" s="518"/>
      <c r="N158" s="530" t="s">
        <v>1048</v>
      </c>
      <c r="O158" s="295">
        <v>6</v>
      </c>
      <c r="P158" s="295"/>
      <c r="Q158" s="295"/>
      <c r="R158" s="295"/>
      <c r="S158" s="404">
        <v>130</v>
      </c>
      <c r="T158" s="403">
        <v>20</v>
      </c>
      <c r="U158" s="404"/>
      <c r="V158" s="404">
        <v>2</v>
      </c>
      <c r="W158" s="404"/>
      <c r="X158" s="404">
        <v>4</v>
      </c>
      <c r="Y158" s="404"/>
      <c r="Z158" s="404"/>
      <c r="AA158" s="404"/>
      <c r="AB158" s="404"/>
      <c r="AC158" s="404"/>
      <c r="AD158" s="404"/>
      <c r="AE158" s="520"/>
      <c r="AF158" s="520"/>
      <c r="AG158" s="482" t="s">
        <v>106</v>
      </c>
      <c r="AH158" s="482"/>
      <c r="AI158" s="482"/>
      <c r="AJ158" s="404">
        <v>2</v>
      </c>
      <c r="AK158" s="482"/>
      <c r="AL158" s="301"/>
      <c r="AM158" s="75"/>
      <c r="AN158" s="125"/>
    </row>
    <row r="159" spans="1:44" s="77" customFormat="1" ht="12.75">
      <c r="A159" s="299" t="str">
        <f>IF(E159=1,SUMIF(E$10:E159,1),"")</f>
        <v/>
      </c>
      <c r="B159" s="533">
        <f>IF(E159=1,1,IF(E159&gt;1,B158+1,""))</f>
        <v>2</v>
      </c>
      <c r="C159" s="397" t="str">
        <f>IF(E159="","",IF(E159=1,D159,C158))</f>
        <v>Phạm Thị Phòng</v>
      </c>
      <c r="D159" s="520" t="s">
        <v>1751</v>
      </c>
      <c r="E159" s="482">
        <v>3</v>
      </c>
      <c r="F159" s="536">
        <v>32634</v>
      </c>
      <c r="G159" s="295">
        <v>1</v>
      </c>
      <c r="H159" s="537" t="s">
        <v>1752</v>
      </c>
      <c r="I159" s="538"/>
      <c r="J159" s="538"/>
      <c r="K159" s="538"/>
      <c r="L159" s="538"/>
      <c r="M159" s="538"/>
      <c r="N159" s="530" t="s">
        <v>1048</v>
      </c>
      <c r="O159" s="295">
        <v>6</v>
      </c>
      <c r="P159" s="295"/>
      <c r="Q159" s="295"/>
      <c r="R159" s="295"/>
      <c r="S159" s="404"/>
      <c r="T159" s="403"/>
      <c r="U159" s="404"/>
      <c r="V159" s="404"/>
      <c r="W159" s="404"/>
      <c r="X159" s="404"/>
      <c r="Y159" s="404"/>
      <c r="Z159" s="404"/>
      <c r="AA159" s="404"/>
      <c r="AB159" s="404"/>
      <c r="AC159" s="404"/>
      <c r="AD159" s="404"/>
      <c r="AE159" s="520"/>
      <c r="AF159" s="520"/>
      <c r="AG159" s="482" t="s">
        <v>106</v>
      </c>
      <c r="AH159" s="482"/>
      <c r="AI159" s="482"/>
      <c r="AJ159" s="404"/>
      <c r="AK159" s="481"/>
      <c r="AL159" s="301"/>
      <c r="AM159" s="75"/>
      <c r="AN159" s="125"/>
    </row>
    <row r="160" spans="1:44" s="77" customFormat="1" ht="12.75">
      <c r="A160" s="299" t="str">
        <f>IF(E160=1,SUMIF(E$10:E160,1),"")</f>
        <v/>
      </c>
      <c r="B160" s="533">
        <f>IF(E160=1,1,IF(E160&gt;1,B159+1,""))</f>
        <v>3</v>
      </c>
      <c r="C160" s="397" t="str">
        <f>IF(E160="","",IF(E160=1,D160,C159))</f>
        <v>Phạm Thị Phòng</v>
      </c>
      <c r="D160" s="467" t="s">
        <v>1753</v>
      </c>
      <c r="E160" s="481">
        <v>3</v>
      </c>
      <c r="F160" s="477">
        <v>33197</v>
      </c>
      <c r="G160" s="299">
        <v>1</v>
      </c>
      <c r="H160" s="517" t="s">
        <v>1754</v>
      </c>
      <c r="I160" s="518"/>
      <c r="J160" s="518"/>
      <c r="K160" s="518"/>
      <c r="L160" s="518"/>
      <c r="M160" s="518"/>
      <c r="N160" s="530" t="s">
        <v>1048</v>
      </c>
      <c r="O160" s="299">
        <v>6</v>
      </c>
      <c r="P160" s="299"/>
      <c r="Q160" s="299"/>
      <c r="R160" s="299"/>
      <c r="S160" s="424"/>
      <c r="T160" s="299"/>
      <c r="U160" s="424"/>
      <c r="V160" s="424"/>
      <c r="W160" s="424"/>
      <c r="X160" s="424"/>
      <c r="Y160" s="424"/>
      <c r="Z160" s="424"/>
      <c r="AA160" s="424"/>
      <c r="AB160" s="424"/>
      <c r="AC160" s="424"/>
      <c r="AD160" s="424"/>
      <c r="AE160" s="519"/>
      <c r="AF160" s="519"/>
      <c r="AG160" s="482" t="s">
        <v>106</v>
      </c>
      <c r="AH160" s="481"/>
      <c r="AI160" s="481"/>
      <c r="AJ160" s="424"/>
      <c r="AK160" s="481"/>
      <c r="AL160" s="301"/>
      <c r="AM160" s="75"/>
      <c r="AN160" s="125"/>
    </row>
    <row r="161" spans="1:44" s="197" customFormat="1" ht="12.75">
      <c r="A161" s="299" t="str">
        <f>IF(E161=1,SUMIF(E$10:E161,1),"")</f>
        <v/>
      </c>
      <c r="B161" s="533">
        <f>IF(E161=1,1,IF(E161&gt;1,B160+1,""))</f>
        <v>4</v>
      </c>
      <c r="C161" s="397" t="str">
        <f>IF(E161="","",IF(E161=1,D161,C160))</f>
        <v>Phạm Thị Phòng</v>
      </c>
      <c r="D161" s="520" t="s">
        <v>1755</v>
      </c>
      <c r="E161" s="482">
        <v>5</v>
      </c>
      <c r="F161" s="536" t="s">
        <v>1756</v>
      </c>
      <c r="G161" s="295">
        <v>1</v>
      </c>
      <c r="H161" s="517" t="s">
        <v>1757</v>
      </c>
      <c r="I161" s="518"/>
      <c r="J161" s="518"/>
      <c r="K161" s="518"/>
      <c r="L161" s="518"/>
      <c r="M161" s="518"/>
      <c r="N161" s="530" t="s">
        <v>1048</v>
      </c>
      <c r="O161" s="295">
        <v>6</v>
      </c>
      <c r="P161" s="295"/>
      <c r="Q161" s="295"/>
      <c r="R161" s="295"/>
      <c r="S161" s="404"/>
      <c r="T161" s="403"/>
      <c r="U161" s="404"/>
      <c r="V161" s="404"/>
      <c r="W161" s="404"/>
      <c r="X161" s="404"/>
      <c r="Y161" s="404"/>
      <c r="Z161" s="404"/>
      <c r="AA161" s="404"/>
      <c r="AB161" s="404"/>
      <c r="AC161" s="404"/>
      <c r="AD161" s="404"/>
      <c r="AE161" s="520"/>
      <c r="AF161" s="520"/>
      <c r="AG161" s="482" t="s">
        <v>106</v>
      </c>
      <c r="AH161" s="482"/>
      <c r="AI161" s="482"/>
      <c r="AJ161" s="404"/>
      <c r="AK161" s="482"/>
      <c r="AL161" s="301"/>
      <c r="AM161" s="75"/>
      <c r="AN161" s="125"/>
      <c r="AO161" s="77"/>
      <c r="AP161" s="77"/>
      <c r="AQ161" s="77"/>
      <c r="AR161" s="77"/>
    </row>
    <row r="162" spans="1:44" s="77" customFormat="1" ht="12.75">
      <c r="A162" s="299">
        <v>47</v>
      </c>
      <c r="B162" s="295">
        <f>IF(E162=1,1,IF(E162&gt;1,#REF!+1,""))</f>
        <v>1</v>
      </c>
      <c r="C162" s="397" t="str">
        <f>IF(E162="","",IF(E162=1,D162,#REF!))</f>
        <v>Trương Văn Hoàng</v>
      </c>
      <c r="D162" s="512" t="s">
        <v>1758</v>
      </c>
      <c r="E162" s="513">
        <v>1</v>
      </c>
      <c r="F162" s="514">
        <v>28039</v>
      </c>
      <c r="G162" s="299">
        <v>1</v>
      </c>
      <c r="H162" s="516" t="s">
        <v>1759</v>
      </c>
      <c r="I162" s="196"/>
      <c r="J162" s="405"/>
      <c r="K162" s="405"/>
      <c r="L162" s="405"/>
      <c r="M162" s="405"/>
      <c r="N162" s="530" t="s">
        <v>1048</v>
      </c>
      <c r="O162" s="299">
        <v>6</v>
      </c>
      <c r="P162" s="405"/>
      <c r="Q162" s="405"/>
      <c r="R162" s="405"/>
      <c r="S162" s="485">
        <v>140</v>
      </c>
      <c r="T162" s="485">
        <v>20</v>
      </c>
      <c r="U162" s="404">
        <v>1</v>
      </c>
      <c r="V162" s="404">
        <v>2</v>
      </c>
      <c r="W162" s="404"/>
      <c r="X162" s="404"/>
      <c r="Y162" s="404"/>
      <c r="Z162" s="404"/>
      <c r="AA162" s="404"/>
      <c r="AB162" s="404"/>
      <c r="AC162" s="404"/>
      <c r="AD162" s="404"/>
      <c r="AE162" s="482"/>
      <c r="AF162" s="482"/>
      <c r="AG162" s="482" t="s">
        <v>106</v>
      </c>
      <c r="AH162" s="482"/>
      <c r="AI162" s="482"/>
      <c r="AJ162" s="404">
        <v>4</v>
      </c>
      <c r="AK162" s="481"/>
      <c r="AL162" s="301"/>
      <c r="AM162" s="75"/>
      <c r="AN162" s="125"/>
    </row>
    <row r="163" spans="1:44" s="77" customFormat="1" ht="12.75">
      <c r="A163" s="299" t="str">
        <f>IF(E163=1,SUMIF(E$10:E163,1),"")</f>
        <v/>
      </c>
      <c r="B163" s="295">
        <f t="shared" ref="B163:B165" si="43">IF(E163=1,1,IF(E163&gt;1,B162+1,""))</f>
        <v>2</v>
      </c>
      <c r="C163" s="397" t="str">
        <f t="shared" ref="C163:C165" si="44">IF(E163="","",IF(E163=1,D163,C162))</f>
        <v>Trương Văn Hoàng</v>
      </c>
      <c r="D163" s="511" t="s">
        <v>1760</v>
      </c>
      <c r="E163" s="530">
        <v>4</v>
      </c>
      <c r="F163" s="531">
        <v>18454</v>
      </c>
      <c r="G163" s="295">
        <v>2</v>
      </c>
      <c r="H163" s="516" t="s">
        <v>1761</v>
      </c>
      <c r="I163" s="196"/>
      <c r="J163" s="405"/>
      <c r="K163" s="405"/>
      <c r="L163" s="405"/>
      <c r="M163" s="405"/>
      <c r="N163" s="530" t="s">
        <v>1048</v>
      </c>
      <c r="O163" s="295">
        <v>6</v>
      </c>
      <c r="P163" s="405"/>
      <c r="Q163" s="405"/>
      <c r="R163" s="405"/>
      <c r="S163" s="485"/>
      <c r="T163" s="485"/>
      <c r="U163" s="404"/>
      <c r="V163" s="404"/>
      <c r="W163" s="404"/>
      <c r="X163" s="404"/>
      <c r="Y163" s="404"/>
      <c r="Z163" s="404"/>
      <c r="AA163" s="404"/>
      <c r="AB163" s="404"/>
      <c r="AC163" s="404"/>
      <c r="AD163" s="404"/>
      <c r="AE163" s="482"/>
      <c r="AF163" s="482"/>
      <c r="AG163" s="482" t="s">
        <v>106</v>
      </c>
      <c r="AH163" s="482"/>
      <c r="AI163" s="482"/>
      <c r="AJ163" s="404"/>
      <c r="AK163" s="482"/>
      <c r="AL163" s="301"/>
      <c r="AM163" s="75"/>
      <c r="AN163" s="125"/>
    </row>
    <row r="164" spans="1:44" s="77" customFormat="1" ht="12.75">
      <c r="A164" s="299" t="str">
        <f>IF(E164=1,SUMIF(E$10:E164,1),"")</f>
        <v/>
      </c>
      <c r="B164" s="295">
        <f t="shared" si="43"/>
        <v>3</v>
      </c>
      <c r="C164" s="397" t="str">
        <f t="shared" si="44"/>
        <v>Trương Văn Hoàng</v>
      </c>
      <c r="D164" s="511" t="s">
        <v>1762</v>
      </c>
      <c r="E164" s="530">
        <v>2</v>
      </c>
      <c r="F164" s="531">
        <v>29774</v>
      </c>
      <c r="G164" s="295">
        <v>2</v>
      </c>
      <c r="H164" s="516" t="s">
        <v>1763</v>
      </c>
      <c r="I164" s="295"/>
      <c r="J164" s="539"/>
      <c r="K164" s="405"/>
      <c r="L164" s="405"/>
      <c r="M164" s="405"/>
      <c r="N164" s="530" t="s">
        <v>1048</v>
      </c>
      <c r="O164" s="295">
        <v>6</v>
      </c>
      <c r="P164" s="405"/>
      <c r="Q164" s="405"/>
      <c r="R164" s="405"/>
      <c r="S164" s="485"/>
      <c r="T164" s="485"/>
      <c r="U164" s="404"/>
      <c r="V164" s="404"/>
      <c r="W164" s="404"/>
      <c r="X164" s="404"/>
      <c r="Y164" s="404"/>
      <c r="Z164" s="404"/>
      <c r="AA164" s="404"/>
      <c r="AB164" s="404"/>
      <c r="AC164" s="404"/>
      <c r="AD164" s="404"/>
      <c r="AE164" s="482"/>
      <c r="AF164" s="482"/>
      <c r="AG164" s="482" t="s">
        <v>106</v>
      </c>
      <c r="AH164" s="482"/>
      <c r="AI164" s="482"/>
      <c r="AJ164" s="404"/>
      <c r="AK164" s="482"/>
      <c r="AL164" s="301"/>
      <c r="AM164" s="75"/>
      <c r="AN164" s="125"/>
    </row>
    <row r="165" spans="1:44" s="77" customFormat="1" ht="12.75">
      <c r="A165" s="299" t="str">
        <f>IF(E165=1,SUMIF(E$10:E165,1),"")</f>
        <v/>
      </c>
      <c r="B165" s="295">
        <f t="shared" si="43"/>
        <v>4</v>
      </c>
      <c r="C165" s="397" t="str">
        <f t="shared" si="44"/>
        <v>Trương Văn Hoàng</v>
      </c>
      <c r="D165" s="439" t="s">
        <v>1764</v>
      </c>
      <c r="E165" s="295">
        <v>3</v>
      </c>
      <c r="F165" s="483">
        <v>42567</v>
      </c>
      <c r="G165" s="295">
        <v>1</v>
      </c>
      <c r="H165" s="413" t="s">
        <v>1765</v>
      </c>
      <c r="I165" s="295"/>
      <c r="J165" s="539"/>
      <c r="K165" s="405"/>
      <c r="L165" s="405"/>
      <c r="M165" s="405"/>
      <c r="N165" s="530" t="s">
        <v>1048</v>
      </c>
      <c r="O165" s="295">
        <v>6</v>
      </c>
      <c r="P165" s="405"/>
      <c r="Q165" s="405"/>
      <c r="R165" s="405"/>
      <c r="S165" s="485"/>
      <c r="T165" s="485"/>
      <c r="U165" s="424"/>
      <c r="V165" s="424"/>
      <c r="W165" s="424"/>
      <c r="X165" s="424"/>
      <c r="Y165" s="424"/>
      <c r="Z165" s="424"/>
      <c r="AA165" s="424"/>
      <c r="AB165" s="424"/>
      <c r="AC165" s="424"/>
      <c r="AD165" s="424"/>
      <c r="AE165" s="481"/>
      <c r="AF165" s="481"/>
      <c r="AG165" s="482" t="s">
        <v>106</v>
      </c>
      <c r="AH165" s="481"/>
      <c r="AI165" s="481"/>
      <c r="AJ165" s="424"/>
      <c r="AK165" s="482"/>
      <c r="AL165" s="301"/>
      <c r="AM165" s="75"/>
      <c r="AN165" s="125"/>
    </row>
    <row r="166" spans="1:44" s="77" customFormat="1" ht="13.5">
      <c r="A166" s="299">
        <v>48</v>
      </c>
      <c r="B166" s="533">
        <f>IF(E166=1,1,IF(E166&gt;1,#REF!+1,""))</f>
        <v>1</v>
      </c>
      <c r="C166" s="397" t="str">
        <f>IF(E166="","",IF(E166=1,D166,#REF!))</f>
        <v>Quách Thị Thắm</v>
      </c>
      <c r="D166" s="467" t="s">
        <v>1766</v>
      </c>
      <c r="E166" s="295">
        <v>1</v>
      </c>
      <c r="F166" s="483">
        <v>30991</v>
      </c>
      <c r="G166" s="295">
        <v>2</v>
      </c>
      <c r="H166" s="517" t="s">
        <v>1767</v>
      </c>
      <c r="I166" s="518"/>
      <c r="J166" s="518"/>
      <c r="K166" s="518"/>
      <c r="L166" s="518"/>
      <c r="M166" s="518"/>
      <c r="N166" s="484" t="s">
        <v>1048</v>
      </c>
      <c r="O166" s="295">
        <v>6</v>
      </c>
      <c r="P166" s="295"/>
      <c r="Q166" s="295"/>
      <c r="R166" s="295"/>
      <c r="S166" s="424">
        <v>140</v>
      </c>
      <c r="T166" s="425">
        <v>20</v>
      </c>
      <c r="U166" s="404">
        <v>1</v>
      </c>
      <c r="V166" s="404"/>
      <c r="W166" s="404"/>
      <c r="X166" s="404">
        <v>4</v>
      </c>
      <c r="Y166" s="404"/>
      <c r="Z166" s="404"/>
      <c r="AA166" s="404"/>
      <c r="AB166" s="404"/>
      <c r="AC166" s="404"/>
      <c r="AD166" s="404"/>
      <c r="AE166" s="520"/>
      <c r="AF166" s="520"/>
      <c r="AG166" s="482" t="s">
        <v>106</v>
      </c>
      <c r="AH166" s="482"/>
      <c r="AI166" s="482"/>
      <c r="AJ166" s="404">
        <v>2</v>
      </c>
      <c r="AK166" s="482"/>
      <c r="AL166" s="301"/>
      <c r="AM166" s="75"/>
      <c r="AN166" s="125"/>
    </row>
    <row r="167" spans="1:44" s="77" customFormat="1" ht="12.75">
      <c r="A167" s="299" t="str">
        <f>IF(E167=1,SUMIF(E$10:E167,1),"")</f>
        <v/>
      </c>
      <c r="B167" s="533">
        <v>2</v>
      </c>
      <c r="C167" s="397" t="s">
        <v>1766</v>
      </c>
      <c r="D167" s="439" t="s">
        <v>1768</v>
      </c>
      <c r="E167" s="295">
        <v>3</v>
      </c>
      <c r="F167" s="483">
        <v>39508</v>
      </c>
      <c r="G167" s="295">
        <v>1</v>
      </c>
      <c r="H167" s="517" t="s">
        <v>1769</v>
      </c>
      <c r="I167" s="518"/>
      <c r="J167" s="518"/>
      <c r="K167" s="518"/>
      <c r="L167" s="518"/>
      <c r="M167" s="518"/>
      <c r="N167" s="484" t="s">
        <v>1048</v>
      </c>
      <c r="O167" s="295">
        <v>6</v>
      </c>
      <c r="P167" s="295"/>
      <c r="Q167" s="295"/>
      <c r="R167" s="295"/>
      <c r="S167" s="404"/>
      <c r="T167" s="403"/>
      <c r="U167" s="404"/>
      <c r="V167" s="404"/>
      <c r="W167" s="404"/>
      <c r="X167" s="404"/>
      <c r="Y167" s="404"/>
      <c r="Z167" s="404"/>
      <c r="AA167" s="404"/>
      <c r="AB167" s="404"/>
      <c r="AC167" s="404"/>
      <c r="AD167" s="404"/>
      <c r="AE167" s="520"/>
      <c r="AF167" s="520"/>
      <c r="AG167" s="482" t="s">
        <v>106</v>
      </c>
      <c r="AH167" s="482"/>
      <c r="AI167" s="482"/>
      <c r="AJ167" s="404"/>
      <c r="AK167" s="482"/>
      <c r="AL167" s="301"/>
      <c r="AM167" s="75"/>
      <c r="AN167" s="125"/>
    </row>
    <row r="168" spans="1:44" s="77" customFormat="1" ht="12.75">
      <c r="A168" s="299" t="str">
        <f>IF(E168=1,SUMIF(E$10:E168,1),"")</f>
        <v/>
      </c>
      <c r="B168" s="533">
        <v>3</v>
      </c>
      <c r="C168" s="397" t="s">
        <v>1766</v>
      </c>
      <c r="D168" s="439" t="s">
        <v>1770</v>
      </c>
      <c r="E168" s="295">
        <v>3</v>
      </c>
      <c r="F168" s="483">
        <v>40503</v>
      </c>
      <c r="G168" s="295">
        <v>1</v>
      </c>
      <c r="H168" s="517" t="s">
        <v>1771</v>
      </c>
      <c r="I168" s="518"/>
      <c r="J168" s="518"/>
      <c r="K168" s="518"/>
      <c r="L168" s="518"/>
      <c r="M168" s="518"/>
      <c r="N168" s="484" t="s">
        <v>1048</v>
      </c>
      <c r="O168" s="295">
        <v>6</v>
      </c>
      <c r="P168" s="295"/>
      <c r="Q168" s="295"/>
      <c r="R168" s="295"/>
      <c r="S168" s="404"/>
      <c r="T168" s="403"/>
      <c r="U168" s="404"/>
      <c r="V168" s="404"/>
      <c r="W168" s="404"/>
      <c r="X168" s="404"/>
      <c r="Y168" s="404"/>
      <c r="Z168" s="404"/>
      <c r="AA168" s="404"/>
      <c r="AB168" s="404"/>
      <c r="AC168" s="404"/>
      <c r="AD168" s="404"/>
      <c r="AE168" s="520"/>
      <c r="AF168" s="520"/>
      <c r="AG168" s="482" t="s">
        <v>106</v>
      </c>
      <c r="AH168" s="482"/>
      <c r="AI168" s="482"/>
      <c r="AJ168" s="404"/>
      <c r="AK168" s="482" t="s">
        <v>1839</v>
      </c>
      <c r="AL168" s="301"/>
      <c r="AM168" s="75"/>
      <c r="AN168" s="125"/>
    </row>
    <row r="169" spans="1:44" s="197" customFormat="1" ht="13.5">
      <c r="A169" s="299">
        <v>49</v>
      </c>
      <c r="B169" s="295">
        <f>IF(E169=1,1,IF(E169&gt;1,#REF!+1,""))</f>
        <v>1</v>
      </c>
      <c r="C169" s="397" t="s">
        <v>1772</v>
      </c>
      <c r="D169" s="419" t="s">
        <v>1772</v>
      </c>
      <c r="E169" s="299">
        <v>1</v>
      </c>
      <c r="F169" s="540" t="s">
        <v>1773</v>
      </c>
      <c r="G169" s="299">
        <v>1</v>
      </c>
      <c r="H169" s="540" t="s">
        <v>1774</v>
      </c>
      <c r="I169" s="434"/>
      <c r="J169" s="434"/>
      <c r="K169" s="434"/>
      <c r="L169" s="434"/>
      <c r="M169" s="434"/>
      <c r="N169" s="484" t="s">
        <v>1048</v>
      </c>
      <c r="O169" s="126">
        <v>6</v>
      </c>
      <c r="P169" s="423"/>
      <c r="Q169" s="423"/>
      <c r="R169" s="423"/>
      <c r="S169" s="463">
        <v>140</v>
      </c>
      <c r="T169" s="425">
        <v>20</v>
      </c>
      <c r="U169" s="404">
        <v>1</v>
      </c>
      <c r="V169" s="404">
        <v>2</v>
      </c>
      <c r="W169" s="404"/>
      <c r="X169" s="404"/>
      <c r="Y169" s="404"/>
      <c r="Z169" s="404"/>
      <c r="AA169" s="404"/>
      <c r="AB169" s="404"/>
      <c r="AC169" s="404"/>
      <c r="AD169" s="404"/>
      <c r="AE169" s="405"/>
      <c r="AF169" s="196"/>
      <c r="AG169" s="196" t="str">
        <f t="shared" ref="AG169:AG170" si="45">IF(OR(AND(E169&lt;&gt;0,O169&lt;&gt;1),AND(E169=1,O169&lt;&gt;1),AND(E170=2,O170&lt;&gt;1)),"x","")</f>
        <v>x</v>
      </c>
      <c r="AH169" s="196"/>
      <c r="AI169" s="196"/>
      <c r="AJ169" s="404">
        <v>7</v>
      </c>
      <c r="AK169" s="196"/>
      <c r="AL169" s="301"/>
      <c r="AM169" s="75"/>
      <c r="AN169" s="125"/>
    </row>
    <row r="170" spans="1:44" s="197" customFormat="1" ht="12.75">
      <c r="A170" s="299" t="str">
        <f>IF(E170=1,SUMIF(E$10:E170,1),"")</f>
        <v/>
      </c>
      <c r="B170" s="295">
        <f t="shared" ref="B170:B171" si="46">IF(E170=1,1,IF(E170&gt;1,B169+1,""))</f>
        <v>2</v>
      </c>
      <c r="C170" s="397" t="str">
        <f t="shared" ref="C170:C171" si="47">IF(E170=1,D170,C169)</f>
        <v>Quách Thị Duyên</v>
      </c>
      <c r="D170" s="541" t="s">
        <v>1775</v>
      </c>
      <c r="E170" s="295">
        <v>3</v>
      </c>
      <c r="F170" s="540" t="s">
        <v>1776</v>
      </c>
      <c r="G170" s="295">
        <v>1</v>
      </c>
      <c r="H170" s="540" t="s">
        <v>1777</v>
      </c>
      <c r="I170" s="401"/>
      <c r="J170" s="401"/>
      <c r="K170" s="401"/>
      <c r="L170" s="401"/>
      <c r="M170" s="401"/>
      <c r="N170" s="484" t="s">
        <v>1048</v>
      </c>
      <c r="O170" s="196">
        <v>6</v>
      </c>
      <c r="P170" s="199"/>
      <c r="Q170" s="199"/>
      <c r="R170" s="199"/>
      <c r="S170" s="402"/>
      <c r="T170" s="403"/>
      <c r="U170" s="404"/>
      <c r="V170" s="404"/>
      <c r="W170" s="404"/>
      <c r="X170" s="404"/>
      <c r="Y170" s="404"/>
      <c r="Z170" s="404"/>
      <c r="AA170" s="404"/>
      <c r="AB170" s="404"/>
      <c r="AC170" s="404"/>
      <c r="AD170" s="404"/>
      <c r="AE170" s="405"/>
      <c r="AF170" s="196"/>
      <c r="AG170" s="196" t="str">
        <f t="shared" si="45"/>
        <v>x</v>
      </c>
      <c r="AH170" s="196"/>
      <c r="AI170" s="196"/>
      <c r="AJ170" s="404"/>
      <c r="AK170" s="196"/>
      <c r="AL170" s="301"/>
      <c r="AM170" s="75"/>
      <c r="AN170" s="125"/>
    </row>
    <row r="171" spans="1:44" s="197" customFormat="1" ht="12.75">
      <c r="A171" s="299" t="str">
        <f>IF(E171=1,SUMIF(E$10:E171,1),"")</f>
        <v/>
      </c>
      <c r="B171" s="295">
        <f t="shared" si="46"/>
        <v>3</v>
      </c>
      <c r="C171" s="397" t="str">
        <f t="shared" si="47"/>
        <v>Quách Thị Duyên</v>
      </c>
      <c r="D171" s="541" t="s">
        <v>1778</v>
      </c>
      <c r="E171" s="75">
        <v>3</v>
      </c>
      <c r="F171" s="540" t="s">
        <v>1779</v>
      </c>
      <c r="G171" s="295">
        <v>2</v>
      </c>
      <c r="H171" s="542" t="s">
        <v>1780</v>
      </c>
      <c r="I171" s="401"/>
      <c r="J171" s="401"/>
      <c r="K171" s="401"/>
      <c r="L171" s="401"/>
      <c r="M171" s="401"/>
      <c r="N171" s="484" t="s">
        <v>1048</v>
      </c>
      <c r="O171" s="196">
        <v>6</v>
      </c>
      <c r="P171" s="199"/>
      <c r="Q171" s="199"/>
      <c r="R171" s="199"/>
      <c r="S171" s="402"/>
      <c r="T171" s="403"/>
      <c r="U171" s="404"/>
      <c r="V171" s="404"/>
      <c r="W171" s="404"/>
      <c r="X171" s="404"/>
      <c r="Y171" s="404"/>
      <c r="Z171" s="404"/>
      <c r="AA171" s="404"/>
      <c r="AB171" s="404"/>
      <c r="AC171" s="404"/>
      <c r="AD171" s="404"/>
      <c r="AE171" s="405"/>
      <c r="AF171" s="196"/>
      <c r="AG171" s="196" t="e">
        <f>IF(OR(AND(E171&lt;&gt;0,O171&lt;&gt;1),AND(E171=1,O171&lt;&gt;1),AND(#REF!=2,#REF!&lt;&gt;1)),"x","")</f>
        <v>#REF!</v>
      </c>
      <c r="AH171" s="196"/>
      <c r="AI171" s="196"/>
      <c r="AJ171" s="404"/>
      <c r="AK171" s="196"/>
      <c r="AL171" s="301"/>
      <c r="AM171" s="75"/>
      <c r="AN171" s="125"/>
    </row>
    <row r="172" spans="1:44" s="197" customFormat="1" ht="12.75">
      <c r="A172" s="299">
        <v>50</v>
      </c>
      <c r="B172" s="295">
        <f>IF(E172=1,1,IF(E172&gt;1,#REF!+1,""))</f>
        <v>1</v>
      </c>
      <c r="C172" s="397" t="str">
        <f>IF(E172="","",IF(E172=1,D172,#REF!))</f>
        <v>Bùi Văn Cam</v>
      </c>
      <c r="D172" s="543" t="s">
        <v>1781</v>
      </c>
      <c r="E172" s="544">
        <v>1</v>
      </c>
      <c r="F172" s="545" t="s">
        <v>1782</v>
      </c>
      <c r="G172" s="299">
        <v>1</v>
      </c>
      <c r="H172" s="516" t="s">
        <v>1783</v>
      </c>
      <c r="I172" s="295"/>
      <c r="J172" s="539"/>
      <c r="K172" s="405"/>
      <c r="L172" s="405"/>
      <c r="M172" s="405"/>
      <c r="N172" s="479" t="s">
        <v>1075</v>
      </c>
      <c r="O172" s="299">
        <v>6</v>
      </c>
      <c r="P172" s="405"/>
      <c r="Q172" s="405"/>
      <c r="R172" s="405"/>
      <c r="S172" s="480">
        <v>135</v>
      </c>
      <c r="T172" s="480">
        <v>10</v>
      </c>
      <c r="U172" s="404">
        <v>1</v>
      </c>
      <c r="V172" s="404"/>
      <c r="W172" s="404"/>
      <c r="X172" s="404"/>
      <c r="Y172" s="404"/>
      <c r="Z172" s="404"/>
      <c r="AA172" s="404"/>
      <c r="AB172" s="404"/>
      <c r="AC172" s="404"/>
      <c r="AD172" s="404"/>
      <c r="AE172" s="482"/>
      <c r="AF172" s="482"/>
      <c r="AG172" s="482" t="s">
        <v>106</v>
      </c>
      <c r="AH172" s="482"/>
      <c r="AI172" s="482"/>
      <c r="AJ172" s="404">
        <v>1</v>
      </c>
      <c r="AK172" s="482" t="s">
        <v>1839</v>
      </c>
      <c r="AL172" s="301"/>
      <c r="AM172" s="75"/>
      <c r="AN172" s="125"/>
    </row>
    <row r="173" spans="1:44" s="197" customFormat="1" ht="12.75">
      <c r="A173" s="299" t="str">
        <f>IF(E173=1,SUMIF(E$10:E173,1),"")</f>
        <v/>
      </c>
      <c r="B173" s="295">
        <f t="shared" ref="B173" si="48">IF(E173=1,1,IF(E173&gt;1,B172+1,""))</f>
        <v>2</v>
      </c>
      <c r="C173" s="397" t="str">
        <f t="shared" ref="C173" si="49">IF(E173="","",IF(E173=1,D173,C172))</f>
        <v>Bùi Văn Cam</v>
      </c>
      <c r="D173" s="486" t="s">
        <v>1784</v>
      </c>
      <c r="E173" s="546">
        <v>3</v>
      </c>
      <c r="F173" s="547" t="s">
        <v>1785</v>
      </c>
      <c r="G173" s="295">
        <v>1</v>
      </c>
      <c r="H173" s="516" t="s">
        <v>1786</v>
      </c>
      <c r="I173" s="299"/>
      <c r="J173" s="548"/>
      <c r="K173" s="405"/>
      <c r="L173" s="405"/>
      <c r="M173" s="405"/>
      <c r="N173" s="484" t="s">
        <v>1075</v>
      </c>
      <c r="O173" s="295">
        <v>6</v>
      </c>
      <c r="P173" s="405"/>
      <c r="Q173" s="405"/>
      <c r="R173" s="405"/>
      <c r="S173" s="485"/>
      <c r="T173" s="485"/>
      <c r="U173" s="404"/>
      <c r="V173" s="404"/>
      <c r="W173" s="404"/>
      <c r="X173" s="404"/>
      <c r="Y173" s="404"/>
      <c r="Z173" s="424"/>
      <c r="AA173" s="424"/>
      <c r="AB173" s="424"/>
      <c r="AC173" s="424"/>
      <c r="AD173" s="424"/>
      <c r="AE173" s="481"/>
      <c r="AF173" s="481"/>
      <c r="AG173" s="482" t="s">
        <v>106</v>
      </c>
      <c r="AH173" s="481"/>
      <c r="AI173" s="481"/>
      <c r="AJ173" s="424"/>
      <c r="AK173" s="482"/>
      <c r="AL173" s="301"/>
      <c r="AM173" s="75"/>
      <c r="AN173" s="125"/>
    </row>
    <row r="174" spans="1:44" s="197" customFormat="1" ht="12.75">
      <c r="A174" s="299"/>
      <c r="B174" s="295">
        <f>IF(E174=1,1,IF(E174&gt;1,#REF!+1,""))</f>
        <v>1</v>
      </c>
      <c r="C174" s="397" t="str">
        <f>IF(E174="","",IF(E174=1,D174,#REF!))</f>
        <v>Phạm Thúc Tăng</v>
      </c>
      <c r="D174" s="543" t="s">
        <v>1787</v>
      </c>
      <c r="E174" s="544">
        <v>1</v>
      </c>
      <c r="F174" s="545">
        <v>21560</v>
      </c>
      <c r="G174" s="299">
        <v>1</v>
      </c>
      <c r="H174" s="516" t="s">
        <v>1788</v>
      </c>
      <c r="I174" s="539"/>
      <c r="J174" s="539"/>
      <c r="K174" s="405"/>
      <c r="L174" s="405"/>
      <c r="M174" s="405"/>
      <c r="N174" s="479" t="s">
        <v>1075</v>
      </c>
      <c r="O174" s="299">
        <v>6</v>
      </c>
      <c r="P174" s="405"/>
      <c r="Q174" s="405"/>
      <c r="R174" s="405"/>
      <c r="S174" s="480">
        <v>140</v>
      </c>
      <c r="T174" s="480">
        <v>20</v>
      </c>
      <c r="U174" s="404">
        <v>1</v>
      </c>
      <c r="V174" s="404">
        <v>2</v>
      </c>
      <c r="W174" s="404"/>
      <c r="X174" s="404"/>
      <c r="Y174" s="404"/>
      <c r="Z174" s="404"/>
      <c r="AA174" s="404"/>
      <c r="AB174" s="404"/>
      <c r="AC174" s="404"/>
      <c r="AD174" s="404"/>
      <c r="AE174" s="482"/>
      <c r="AF174" s="482"/>
      <c r="AG174" s="482" t="s">
        <v>106</v>
      </c>
      <c r="AH174" s="482" t="s">
        <v>106</v>
      </c>
      <c r="AI174" s="482"/>
      <c r="AJ174" s="404">
        <v>3</v>
      </c>
      <c r="AK174" s="482"/>
      <c r="AL174" s="301"/>
      <c r="AM174" s="75"/>
      <c r="AN174" s="125"/>
    </row>
    <row r="175" spans="1:44" s="77" customFormat="1" ht="12.75">
      <c r="A175" s="299">
        <v>51</v>
      </c>
      <c r="B175" s="533">
        <f>IF(E175=1,1,IF(E175&gt;1,#REF!+1,""))</f>
        <v>1</v>
      </c>
      <c r="C175" s="397" t="str">
        <f>IF(E175="","",IF(E175=1,D175,#REF!))</f>
        <v>Bùi Văn Long</v>
      </c>
      <c r="D175" s="549" t="s">
        <v>1789</v>
      </c>
      <c r="E175" s="299">
        <v>1</v>
      </c>
      <c r="F175" s="477">
        <v>29813</v>
      </c>
      <c r="G175" s="295">
        <v>1</v>
      </c>
      <c r="H175" s="550" t="s">
        <v>1790</v>
      </c>
      <c r="I175" s="518"/>
      <c r="J175" s="518"/>
      <c r="K175" s="518"/>
      <c r="L175" s="518"/>
      <c r="M175" s="518"/>
      <c r="N175" s="484" t="s">
        <v>1075</v>
      </c>
      <c r="O175" s="295">
        <v>6</v>
      </c>
      <c r="P175" s="295"/>
      <c r="Q175" s="295"/>
      <c r="R175" s="295"/>
      <c r="S175" s="481">
        <v>140</v>
      </c>
      <c r="T175" s="481">
        <v>20</v>
      </c>
      <c r="U175" s="520">
        <v>1</v>
      </c>
      <c r="V175" s="520">
        <v>2</v>
      </c>
      <c r="W175" s="404"/>
      <c r="X175" s="482"/>
      <c r="Y175" s="520"/>
      <c r="Z175" s="520"/>
      <c r="AA175" s="520"/>
      <c r="AB175" s="520"/>
      <c r="AC175" s="520"/>
      <c r="AD175" s="520"/>
      <c r="AE175" s="520"/>
      <c r="AF175" s="482"/>
      <c r="AG175" s="482" t="s">
        <v>106</v>
      </c>
      <c r="AH175" s="482"/>
      <c r="AI175" s="482"/>
      <c r="AJ175" s="404">
        <v>1</v>
      </c>
      <c r="AK175" s="482"/>
      <c r="AL175" s="301"/>
      <c r="AM175" s="75"/>
      <c r="AN175" s="125"/>
    </row>
    <row r="176" spans="1:44" s="77" customFormat="1" ht="12.75">
      <c r="A176" s="299" t="str">
        <f>IF(E176=1,SUMIF(E$10:E176,1),"")</f>
        <v/>
      </c>
      <c r="B176" s="533">
        <f>IF(E176=1,1,IF(E176&gt;1,B175+1,""))</f>
        <v>2</v>
      </c>
      <c r="C176" s="397" t="str">
        <f>IF(E176="","",IF(E176=1,D176,C175))</f>
        <v>Bùi Văn Long</v>
      </c>
      <c r="D176" s="551" t="s">
        <v>1791</v>
      </c>
      <c r="E176" s="295">
        <v>2</v>
      </c>
      <c r="F176" s="483">
        <v>30732</v>
      </c>
      <c r="G176" s="295">
        <v>2</v>
      </c>
      <c r="H176" s="517" t="s">
        <v>1792</v>
      </c>
      <c r="I176" s="518"/>
      <c r="J176" s="518"/>
      <c r="K176" s="518"/>
      <c r="L176" s="518"/>
      <c r="M176" s="518"/>
      <c r="N176" s="484" t="s">
        <v>1075</v>
      </c>
      <c r="O176" s="295">
        <v>6</v>
      </c>
      <c r="P176" s="295"/>
      <c r="Q176" s="295"/>
      <c r="R176" s="295"/>
      <c r="S176" s="482"/>
      <c r="T176" s="482"/>
      <c r="U176" s="520"/>
      <c r="V176" s="520"/>
      <c r="W176" s="404"/>
      <c r="X176" s="482"/>
      <c r="Y176" s="520"/>
      <c r="Z176" s="520"/>
      <c r="AA176" s="520"/>
      <c r="AB176" s="520"/>
      <c r="AC176" s="520"/>
      <c r="AD176" s="520"/>
      <c r="AE176" s="520"/>
      <c r="AF176" s="482"/>
      <c r="AG176" s="482" t="s">
        <v>106</v>
      </c>
      <c r="AH176" s="482"/>
      <c r="AI176" s="482"/>
      <c r="AJ176" s="404"/>
      <c r="AK176" s="481"/>
      <c r="AL176" s="301"/>
      <c r="AM176" s="75"/>
      <c r="AN176" s="125"/>
    </row>
    <row r="177" spans="1:44" s="77" customFormat="1" ht="12.75">
      <c r="A177" s="299" t="str">
        <f>IF(E177=1,SUMIF(E$10:E177,1),"")</f>
        <v/>
      </c>
      <c r="B177" s="533">
        <f>IF(E177=1,1,IF(E177&gt;1,B176+1,""))</f>
        <v>3</v>
      </c>
      <c r="C177" s="397" t="str">
        <f>IF(E177="","",IF(E177=1,D177,C176))</f>
        <v>Bùi Văn Long</v>
      </c>
      <c r="D177" s="551" t="s">
        <v>1793</v>
      </c>
      <c r="E177" s="295">
        <v>3</v>
      </c>
      <c r="F177" s="483">
        <v>38125</v>
      </c>
      <c r="G177" s="295">
        <v>1</v>
      </c>
      <c r="H177" s="517" t="s">
        <v>1794</v>
      </c>
      <c r="I177" s="518"/>
      <c r="J177" s="518"/>
      <c r="K177" s="518"/>
      <c r="L177" s="518"/>
      <c r="M177" s="518"/>
      <c r="N177" s="484" t="s">
        <v>1075</v>
      </c>
      <c r="O177" s="295">
        <v>6</v>
      </c>
      <c r="P177" s="295"/>
      <c r="Q177" s="295"/>
      <c r="R177" s="295"/>
      <c r="S177" s="482"/>
      <c r="T177" s="482"/>
      <c r="U177" s="520"/>
      <c r="V177" s="520"/>
      <c r="W177" s="404"/>
      <c r="X177" s="482"/>
      <c r="Y177" s="520"/>
      <c r="Z177" s="520"/>
      <c r="AA177" s="520"/>
      <c r="AB177" s="520"/>
      <c r="AC177" s="520"/>
      <c r="AD177" s="520"/>
      <c r="AE177" s="520"/>
      <c r="AF177" s="482"/>
      <c r="AG177" s="482" t="s">
        <v>106</v>
      </c>
      <c r="AH177" s="482"/>
      <c r="AI177" s="482"/>
      <c r="AJ177" s="404"/>
      <c r="AK177" s="482"/>
      <c r="AL177" s="301"/>
      <c r="AM177" s="75"/>
      <c r="AN177" s="125"/>
      <c r="AO177" s="197"/>
      <c r="AP177" s="197"/>
      <c r="AQ177" s="197"/>
      <c r="AR177" s="197"/>
    </row>
    <row r="178" spans="1:44" s="77" customFormat="1" ht="12.75">
      <c r="A178" s="299" t="str">
        <f>IF(E178=1,SUMIF(E$10:E178,1),"")</f>
        <v/>
      </c>
      <c r="B178" s="533">
        <f>IF(E178=1,1,IF(E178&gt;1,B177+1,""))</f>
        <v>4</v>
      </c>
      <c r="C178" s="397" t="str">
        <f t="shared" ref="C178:C196" si="50">IF(E178="","",IF(E178=1,D178,C177))</f>
        <v>Bùi Văn Long</v>
      </c>
      <c r="D178" s="551" t="s">
        <v>1795</v>
      </c>
      <c r="E178" s="295">
        <v>3</v>
      </c>
      <c r="F178" s="483">
        <v>38628</v>
      </c>
      <c r="G178" s="295">
        <v>1</v>
      </c>
      <c r="H178" s="535" t="s">
        <v>1796</v>
      </c>
      <c r="I178" s="478"/>
      <c r="J178" s="478"/>
      <c r="K178" s="478"/>
      <c r="L178" s="478"/>
      <c r="M178" s="478"/>
      <c r="N178" s="484" t="s">
        <v>1075</v>
      </c>
      <c r="O178" s="295">
        <v>6</v>
      </c>
      <c r="P178" s="295"/>
      <c r="Q178" s="295"/>
      <c r="R178" s="295"/>
      <c r="S178" s="482"/>
      <c r="T178" s="482"/>
      <c r="U178" s="520"/>
      <c r="V178" s="520"/>
      <c r="W178" s="404"/>
      <c r="X178" s="482"/>
      <c r="Y178" s="520"/>
      <c r="Z178" s="520"/>
      <c r="AA178" s="520"/>
      <c r="AB178" s="520"/>
      <c r="AC178" s="520"/>
      <c r="AD178" s="520"/>
      <c r="AE178" s="520"/>
      <c r="AF178" s="482"/>
      <c r="AG178" s="482" t="s">
        <v>106</v>
      </c>
      <c r="AH178" s="482"/>
      <c r="AI178" s="482"/>
      <c r="AJ178" s="404"/>
      <c r="AK178" s="482"/>
      <c r="AL178" s="301"/>
      <c r="AM178" s="75"/>
      <c r="AN178" s="125"/>
    </row>
    <row r="179" spans="1:44" s="77" customFormat="1" ht="12.75">
      <c r="A179" s="299" t="str">
        <f>IF(E179=1,SUMIF(E$10:E179,1),"")</f>
        <v/>
      </c>
      <c r="B179" s="533">
        <v>5</v>
      </c>
      <c r="C179" s="397" t="s">
        <v>1789</v>
      </c>
      <c r="D179" s="551" t="s">
        <v>1797</v>
      </c>
      <c r="E179" s="295">
        <v>4</v>
      </c>
      <c r="F179" s="483">
        <v>18543</v>
      </c>
      <c r="G179" s="295">
        <v>2</v>
      </c>
      <c r="H179" s="418" t="s">
        <v>2912</v>
      </c>
      <c r="I179" s="518"/>
      <c r="J179" s="518"/>
      <c r="K179" s="518"/>
      <c r="L179" s="518"/>
      <c r="M179" s="518"/>
      <c r="N179" s="484" t="s">
        <v>1075</v>
      </c>
      <c r="O179" s="295">
        <v>6</v>
      </c>
      <c r="P179" s="299"/>
      <c r="Q179" s="299"/>
      <c r="R179" s="299"/>
      <c r="S179" s="481"/>
      <c r="T179" s="299"/>
      <c r="U179" s="519"/>
      <c r="V179" s="519"/>
      <c r="W179" s="424"/>
      <c r="X179" s="481"/>
      <c r="Y179" s="519"/>
      <c r="Z179" s="519"/>
      <c r="AA179" s="519"/>
      <c r="AB179" s="519"/>
      <c r="AC179" s="519"/>
      <c r="AD179" s="519"/>
      <c r="AE179" s="519"/>
      <c r="AF179" s="481"/>
      <c r="AG179" s="482" t="s">
        <v>1087</v>
      </c>
      <c r="AH179" s="481"/>
      <c r="AI179" s="481"/>
      <c r="AJ179" s="424"/>
      <c r="AK179" s="482"/>
      <c r="AL179" s="301"/>
      <c r="AM179" s="75"/>
      <c r="AN179" s="125"/>
    </row>
    <row r="180" spans="1:44" s="197" customFormat="1" ht="12.75">
      <c r="A180" s="299">
        <v>52</v>
      </c>
      <c r="B180" s="533">
        <f>IF(E180=1,1,IF(E180&gt;1,#REF!+1,""))</f>
        <v>1</v>
      </c>
      <c r="C180" s="397" t="str">
        <f>IF(E180="","",IF(E180=1,D180,#REF!))</f>
        <v>Bùi Thị Hương</v>
      </c>
      <c r="D180" s="543" t="s">
        <v>85</v>
      </c>
      <c r="E180" s="544">
        <v>1</v>
      </c>
      <c r="F180" s="545">
        <v>28408</v>
      </c>
      <c r="G180" s="299">
        <v>2</v>
      </c>
      <c r="H180" s="517" t="s">
        <v>1798</v>
      </c>
      <c r="I180" s="518"/>
      <c r="J180" s="518"/>
      <c r="K180" s="518"/>
      <c r="L180" s="518"/>
      <c r="M180" s="518"/>
      <c r="N180" s="479" t="s">
        <v>1075</v>
      </c>
      <c r="O180" s="299">
        <v>6</v>
      </c>
      <c r="P180" s="299"/>
      <c r="Q180" s="299"/>
      <c r="R180" s="299"/>
      <c r="S180" s="480">
        <v>135</v>
      </c>
      <c r="T180" s="480">
        <v>20</v>
      </c>
      <c r="U180" s="404">
        <v>1</v>
      </c>
      <c r="V180" s="404"/>
      <c r="W180" s="404"/>
      <c r="X180" s="404"/>
      <c r="Y180" s="404"/>
      <c r="Z180" s="404"/>
      <c r="AA180" s="404"/>
      <c r="AB180" s="404">
        <v>8</v>
      </c>
      <c r="AC180" s="404"/>
      <c r="AD180" s="404"/>
      <c r="AE180" s="482"/>
      <c r="AF180" s="482"/>
      <c r="AG180" s="482" t="s">
        <v>106</v>
      </c>
      <c r="AH180" s="482"/>
      <c r="AI180" s="482"/>
      <c r="AJ180" s="404">
        <v>1</v>
      </c>
      <c r="AK180" s="482"/>
      <c r="AL180" s="301"/>
      <c r="AM180" s="75"/>
      <c r="AN180" s="125"/>
      <c r="AO180" s="77"/>
      <c r="AP180" s="77"/>
      <c r="AQ180" s="77"/>
      <c r="AR180" s="77"/>
    </row>
    <row r="181" spans="1:44" s="77" customFormat="1" ht="12.75">
      <c r="A181" s="299" t="str">
        <f>IF(E181=1,SUMIF(E$10:E181,1),"")</f>
        <v/>
      </c>
      <c r="B181" s="533">
        <f t="shared" ref="B181:B184" si="51">IF(E181=1,1,IF(E181&gt;1,B180+1,""))</f>
        <v>2</v>
      </c>
      <c r="C181" s="397" t="str">
        <f t="shared" si="50"/>
        <v>Bùi Thị Hương</v>
      </c>
      <c r="D181" s="439" t="s">
        <v>1799</v>
      </c>
      <c r="E181" s="295">
        <v>3</v>
      </c>
      <c r="F181" s="483">
        <v>35512</v>
      </c>
      <c r="G181" s="295">
        <v>1</v>
      </c>
      <c r="H181" s="517" t="s">
        <v>1800</v>
      </c>
      <c r="I181" s="518"/>
      <c r="J181" s="518"/>
      <c r="K181" s="518"/>
      <c r="L181" s="518"/>
      <c r="M181" s="518"/>
      <c r="N181" s="484" t="s">
        <v>1075</v>
      </c>
      <c r="O181" s="295">
        <v>6</v>
      </c>
      <c r="P181" s="295"/>
      <c r="Q181" s="295"/>
      <c r="R181" s="295"/>
      <c r="S181" s="485"/>
      <c r="T181" s="485"/>
      <c r="U181" s="404"/>
      <c r="V181" s="404"/>
      <c r="W181" s="404"/>
      <c r="X181" s="404"/>
      <c r="Y181" s="404"/>
      <c r="Z181" s="404"/>
      <c r="AA181" s="404"/>
      <c r="AB181" s="404"/>
      <c r="AC181" s="404"/>
      <c r="AD181" s="404"/>
      <c r="AE181" s="482"/>
      <c r="AF181" s="482"/>
      <c r="AG181" s="482" t="s">
        <v>106</v>
      </c>
      <c r="AH181" s="482"/>
      <c r="AI181" s="482"/>
      <c r="AJ181" s="404"/>
      <c r="AK181" s="481"/>
      <c r="AL181" s="301"/>
      <c r="AM181" s="75"/>
      <c r="AN181" s="125"/>
      <c r="AO181" s="197"/>
      <c r="AP181" s="197"/>
      <c r="AQ181" s="197"/>
      <c r="AR181" s="197"/>
    </row>
    <row r="182" spans="1:44" s="77" customFormat="1" ht="12.75">
      <c r="A182" s="299" t="str">
        <f>IF(E182=1,SUMIF(E$10:E182,1),"")</f>
        <v/>
      </c>
      <c r="B182" s="533">
        <f t="shared" si="51"/>
        <v>3</v>
      </c>
      <c r="C182" s="397" t="str">
        <f t="shared" si="50"/>
        <v>Bùi Thị Hương</v>
      </c>
      <c r="D182" s="486" t="s">
        <v>1801</v>
      </c>
      <c r="E182" s="546">
        <v>3</v>
      </c>
      <c r="F182" s="547">
        <v>38240</v>
      </c>
      <c r="G182" s="295">
        <v>1</v>
      </c>
      <c r="H182" s="552" t="s">
        <v>1802</v>
      </c>
      <c r="I182" s="413"/>
      <c r="J182" s="413"/>
      <c r="K182" s="413"/>
      <c r="L182" s="413"/>
      <c r="M182" s="413"/>
      <c r="N182" s="484" t="s">
        <v>1075</v>
      </c>
      <c r="O182" s="295">
        <v>6</v>
      </c>
      <c r="P182" s="295"/>
      <c r="Q182" s="295"/>
      <c r="R182" s="295"/>
      <c r="S182" s="485"/>
      <c r="T182" s="485"/>
      <c r="U182" s="404"/>
      <c r="V182" s="404"/>
      <c r="W182" s="404"/>
      <c r="X182" s="404"/>
      <c r="Y182" s="404"/>
      <c r="Z182" s="404"/>
      <c r="AA182" s="404"/>
      <c r="AB182" s="404"/>
      <c r="AC182" s="404"/>
      <c r="AD182" s="404"/>
      <c r="AE182" s="482"/>
      <c r="AF182" s="482"/>
      <c r="AG182" s="482" t="s">
        <v>106</v>
      </c>
      <c r="AH182" s="482"/>
      <c r="AI182" s="482"/>
      <c r="AJ182" s="404"/>
      <c r="AK182" s="482"/>
      <c r="AL182" s="301"/>
      <c r="AM182" s="75"/>
      <c r="AN182" s="125"/>
    </row>
    <row r="183" spans="1:44" s="77" customFormat="1" ht="12.75">
      <c r="A183" s="299">
        <v>53</v>
      </c>
      <c r="B183" s="533">
        <f>IF(E183=1,1,IF(E183&gt;1,#REF!+1,""))</f>
        <v>1</v>
      </c>
      <c r="C183" s="397" t="str">
        <f>IF(E183="","",IF(E183=1,D183,#REF!))</f>
        <v>Phạm Thị Ngọc</v>
      </c>
      <c r="D183" s="467" t="s">
        <v>1803</v>
      </c>
      <c r="E183" s="299">
        <v>1</v>
      </c>
      <c r="F183" s="477">
        <v>29712</v>
      </c>
      <c r="G183" s="299">
        <v>2</v>
      </c>
      <c r="H183" s="517" t="s">
        <v>1804</v>
      </c>
      <c r="I183" s="518"/>
      <c r="J183" s="518"/>
      <c r="K183" s="518"/>
      <c r="L183" s="518"/>
      <c r="M183" s="518"/>
      <c r="N183" s="479" t="s">
        <v>1075</v>
      </c>
      <c r="O183" s="299">
        <v>6</v>
      </c>
      <c r="P183" s="299"/>
      <c r="Q183" s="299"/>
      <c r="R183" s="299"/>
      <c r="S183" s="480">
        <v>130</v>
      </c>
      <c r="T183" s="480">
        <v>10</v>
      </c>
      <c r="U183" s="404">
        <v>1</v>
      </c>
      <c r="V183" s="404"/>
      <c r="W183" s="404"/>
      <c r="X183" s="404"/>
      <c r="Y183" s="404"/>
      <c r="Z183" s="404"/>
      <c r="AA183" s="404"/>
      <c r="AB183" s="404"/>
      <c r="AC183" s="404"/>
      <c r="AD183" s="404"/>
      <c r="AE183" s="482"/>
      <c r="AF183" s="482"/>
      <c r="AG183" s="482" t="s">
        <v>106</v>
      </c>
      <c r="AH183" s="482"/>
      <c r="AI183" s="482"/>
      <c r="AJ183" s="404">
        <v>1</v>
      </c>
      <c r="AK183" s="482"/>
      <c r="AL183" s="301"/>
      <c r="AM183" s="75"/>
      <c r="AN183" s="125"/>
    </row>
    <row r="184" spans="1:44" s="77" customFormat="1" ht="12.75">
      <c r="A184" s="299" t="str">
        <f>IF(E184=1,SUMIF(E$10:E184,1),"")</f>
        <v/>
      </c>
      <c r="B184" s="533">
        <f t="shared" si="51"/>
        <v>2</v>
      </c>
      <c r="C184" s="397" t="str">
        <f t="shared" si="50"/>
        <v>Phạm Thị Ngọc</v>
      </c>
      <c r="D184" s="439" t="s">
        <v>1805</v>
      </c>
      <c r="E184" s="295">
        <v>3</v>
      </c>
      <c r="F184" s="483">
        <v>39001</v>
      </c>
      <c r="G184" s="295">
        <v>1</v>
      </c>
      <c r="H184" s="517" t="s">
        <v>1806</v>
      </c>
      <c r="I184" s="518"/>
      <c r="J184" s="518"/>
      <c r="K184" s="518"/>
      <c r="L184" s="518"/>
      <c r="M184" s="518"/>
      <c r="N184" s="484" t="s">
        <v>1075</v>
      </c>
      <c r="O184" s="295">
        <v>6</v>
      </c>
      <c r="P184" s="295"/>
      <c r="Q184" s="295"/>
      <c r="R184" s="295"/>
      <c r="S184" s="485"/>
      <c r="T184" s="485"/>
      <c r="U184" s="404"/>
      <c r="V184" s="404"/>
      <c r="W184" s="404"/>
      <c r="X184" s="404"/>
      <c r="Y184" s="404"/>
      <c r="Z184" s="404"/>
      <c r="AA184" s="404"/>
      <c r="AB184" s="404"/>
      <c r="AC184" s="404"/>
      <c r="AD184" s="404"/>
      <c r="AE184" s="482"/>
      <c r="AF184" s="482"/>
      <c r="AG184" s="482" t="s">
        <v>106</v>
      </c>
      <c r="AH184" s="482"/>
      <c r="AI184" s="482"/>
      <c r="AJ184" s="404"/>
      <c r="AK184" s="482"/>
      <c r="AL184" s="301"/>
      <c r="AM184" s="75"/>
      <c r="AN184" s="125"/>
    </row>
    <row r="185" spans="1:44" s="77" customFormat="1" ht="12.75">
      <c r="A185" s="299">
        <v>54</v>
      </c>
      <c r="B185" s="533">
        <f>IF(E185=1,1,IF(E185&gt;1,#REF!+1,""))</f>
        <v>1</v>
      </c>
      <c r="C185" s="397" t="str">
        <f>IF(E185="","",IF(E185=1,D185,#REF!))</f>
        <v>Phạm Thị Hợp</v>
      </c>
      <c r="D185" s="553" t="s">
        <v>91</v>
      </c>
      <c r="E185" s="513">
        <v>1</v>
      </c>
      <c r="F185" s="514">
        <v>22049</v>
      </c>
      <c r="G185" s="299">
        <v>2</v>
      </c>
      <c r="H185" s="517" t="s">
        <v>1807</v>
      </c>
      <c r="I185" s="518"/>
      <c r="J185" s="518"/>
      <c r="K185" s="518"/>
      <c r="L185" s="518"/>
      <c r="M185" s="518"/>
      <c r="N185" s="479" t="s">
        <v>1075</v>
      </c>
      <c r="O185" s="299">
        <v>6</v>
      </c>
      <c r="P185" s="299"/>
      <c r="Q185" s="299"/>
      <c r="R185" s="299"/>
      <c r="S185" s="480">
        <v>100</v>
      </c>
      <c r="T185" s="480">
        <v>20</v>
      </c>
      <c r="U185" s="404">
        <v>1</v>
      </c>
      <c r="V185" s="404">
        <v>2</v>
      </c>
      <c r="W185" s="404"/>
      <c r="X185" s="404"/>
      <c r="Y185" s="404"/>
      <c r="Z185" s="404"/>
      <c r="AA185" s="404"/>
      <c r="AB185" s="404"/>
      <c r="AC185" s="404"/>
      <c r="AD185" s="404"/>
      <c r="AE185" s="482"/>
      <c r="AF185" s="482"/>
      <c r="AG185" s="482" t="s">
        <v>106</v>
      </c>
      <c r="AH185" s="482"/>
      <c r="AI185" s="482"/>
      <c r="AJ185" s="404"/>
      <c r="AK185" s="482"/>
      <c r="AL185" s="301"/>
      <c r="AM185" s="75"/>
      <c r="AN185" s="125"/>
      <c r="AO185" s="197"/>
      <c r="AP185" s="197"/>
      <c r="AQ185" s="197"/>
      <c r="AR185" s="197"/>
    </row>
    <row r="186" spans="1:44" s="77" customFormat="1" ht="12.75">
      <c r="A186" s="299" t="str">
        <f>IF(E186=1,SUMIF(E$10:E186,1),"")</f>
        <v/>
      </c>
      <c r="B186" s="533">
        <f t="shared" ref="B186:B189" si="52">IF(E186=1,1,IF(E186&gt;1,B185+1,""))</f>
        <v>2</v>
      </c>
      <c r="C186" s="397" t="str">
        <f t="shared" si="50"/>
        <v>Phạm Thị Hợp</v>
      </c>
      <c r="D186" s="486" t="s">
        <v>1808</v>
      </c>
      <c r="E186" s="546">
        <v>3</v>
      </c>
      <c r="F186" s="547">
        <v>32971</v>
      </c>
      <c r="G186" s="499">
        <v>1</v>
      </c>
      <c r="H186" s="535" t="s">
        <v>1809</v>
      </c>
      <c r="I186" s="478"/>
      <c r="J186" s="478"/>
      <c r="K186" s="478"/>
      <c r="L186" s="478"/>
      <c r="M186" s="478"/>
      <c r="N186" s="484" t="s">
        <v>1075</v>
      </c>
      <c r="O186" s="295">
        <v>1</v>
      </c>
      <c r="P186" s="295"/>
      <c r="Q186" s="295"/>
      <c r="R186" s="295"/>
      <c r="S186" s="485"/>
      <c r="T186" s="485"/>
      <c r="U186" s="404"/>
      <c r="V186" s="404"/>
      <c r="W186" s="404"/>
      <c r="X186" s="404"/>
      <c r="Y186" s="404"/>
      <c r="Z186" s="404"/>
      <c r="AA186" s="404"/>
      <c r="AB186" s="404"/>
      <c r="AC186" s="404"/>
      <c r="AD186" s="404"/>
      <c r="AE186" s="482"/>
      <c r="AF186" s="482"/>
      <c r="AG186" s="482" t="s">
        <v>1087</v>
      </c>
      <c r="AH186" s="482"/>
      <c r="AI186" s="482"/>
      <c r="AJ186" s="404"/>
      <c r="AK186" s="482"/>
      <c r="AL186" s="301"/>
      <c r="AM186" s="75"/>
      <c r="AN186" s="125"/>
    </row>
    <row r="187" spans="1:44" s="77" customFormat="1" ht="12.75">
      <c r="A187" s="299" t="str">
        <f>IF(E187=1,SUMIF(E$10:E187,1),"")</f>
        <v/>
      </c>
      <c r="B187" s="533">
        <f t="shared" si="52"/>
        <v>3</v>
      </c>
      <c r="C187" s="397" t="str">
        <f t="shared" si="50"/>
        <v>Phạm Thị Hợp</v>
      </c>
      <c r="D187" s="486" t="s">
        <v>1810</v>
      </c>
      <c r="E187" s="546">
        <v>3</v>
      </c>
      <c r="F187" s="547">
        <v>34394</v>
      </c>
      <c r="G187" s="546">
        <v>2</v>
      </c>
      <c r="H187" s="535" t="s">
        <v>1811</v>
      </c>
      <c r="I187" s="478"/>
      <c r="J187" s="478"/>
      <c r="K187" s="478"/>
      <c r="L187" s="478"/>
      <c r="M187" s="478"/>
      <c r="N187" s="484" t="s">
        <v>1075</v>
      </c>
      <c r="O187" s="295">
        <v>24</v>
      </c>
      <c r="P187" s="295"/>
      <c r="Q187" s="295"/>
      <c r="R187" s="295"/>
      <c r="S187" s="485"/>
      <c r="T187" s="485"/>
      <c r="U187" s="424"/>
      <c r="V187" s="424"/>
      <c r="W187" s="424"/>
      <c r="X187" s="424"/>
      <c r="Y187" s="424"/>
      <c r="Z187" s="424"/>
      <c r="AA187" s="424"/>
      <c r="AB187" s="424"/>
      <c r="AC187" s="424"/>
      <c r="AD187" s="424"/>
      <c r="AE187" s="481"/>
      <c r="AF187" s="481"/>
      <c r="AG187" s="482" t="s">
        <v>106</v>
      </c>
      <c r="AH187" s="481"/>
      <c r="AI187" s="481"/>
      <c r="AJ187" s="424"/>
      <c r="AK187" s="482"/>
      <c r="AL187" s="301"/>
      <c r="AM187" s="75"/>
      <c r="AN187" s="125"/>
    </row>
    <row r="188" spans="1:44" s="77" customFormat="1" ht="12.75">
      <c r="A188" s="299" t="str">
        <f>IF(E188=1,SUMIF(E$10:E188,1),"")</f>
        <v/>
      </c>
      <c r="B188" s="533">
        <f t="shared" si="52"/>
        <v>4</v>
      </c>
      <c r="C188" s="397" t="str">
        <f t="shared" si="50"/>
        <v>Phạm Thị Hợp</v>
      </c>
      <c r="D188" s="486" t="s">
        <v>1812</v>
      </c>
      <c r="E188" s="546">
        <v>5</v>
      </c>
      <c r="F188" s="547">
        <v>42218</v>
      </c>
      <c r="G188" s="295">
        <v>2</v>
      </c>
      <c r="H188" s="535" t="s">
        <v>1813</v>
      </c>
      <c r="I188" s="478"/>
      <c r="J188" s="478"/>
      <c r="K188" s="478"/>
      <c r="L188" s="478"/>
      <c r="M188" s="478"/>
      <c r="N188" s="484" t="s">
        <v>1075</v>
      </c>
      <c r="O188" s="295">
        <v>24</v>
      </c>
      <c r="P188" s="295"/>
      <c r="Q188" s="295"/>
      <c r="R188" s="295"/>
      <c r="S188" s="485"/>
      <c r="T188" s="485"/>
      <c r="U188" s="404"/>
      <c r="V188" s="404"/>
      <c r="W188" s="404"/>
      <c r="X188" s="404" t="s">
        <v>106</v>
      </c>
      <c r="Y188" s="404"/>
      <c r="Z188" s="404"/>
      <c r="AA188" s="404"/>
      <c r="AB188" s="404"/>
      <c r="AC188" s="404"/>
      <c r="AD188" s="404"/>
      <c r="AE188" s="482"/>
      <c r="AF188" s="482"/>
      <c r="AG188" s="482" t="s">
        <v>106</v>
      </c>
      <c r="AH188" s="482"/>
      <c r="AI188" s="482"/>
      <c r="AJ188" s="404"/>
      <c r="AK188" s="481"/>
      <c r="AL188" s="301"/>
      <c r="AM188" s="75"/>
      <c r="AN188" s="125"/>
    </row>
    <row r="189" spans="1:44" s="197" customFormat="1" ht="12.75">
      <c r="A189" s="299" t="str">
        <f>IF(E189=1,SUMIF(E$10:E189,1),"")</f>
        <v/>
      </c>
      <c r="B189" s="554">
        <f t="shared" si="52"/>
        <v>5</v>
      </c>
      <c r="C189" s="489" t="str">
        <f t="shared" si="50"/>
        <v>Phạm Thị Hợp</v>
      </c>
      <c r="D189" s="555" t="s">
        <v>1814</v>
      </c>
      <c r="E189" s="556">
        <v>5</v>
      </c>
      <c r="F189" s="557">
        <v>42842</v>
      </c>
      <c r="G189" s="295">
        <v>1</v>
      </c>
      <c r="H189" s="517" t="s">
        <v>1815</v>
      </c>
      <c r="I189" s="518"/>
      <c r="J189" s="518"/>
      <c r="K189" s="518"/>
      <c r="L189" s="518"/>
      <c r="M189" s="518"/>
      <c r="N189" s="484" t="s">
        <v>1075</v>
      </c>
      <c r="O189" s="295">
        <v>24</v>
      </c>
      <c r="P189" s="295"/>
      <c r="Q189" s="295"/>
      <c r="R189" s="295"/>
      <c r="S189" s="485"/>
      <c r="T189" s="485"/>
      <c r="U189" s="404"/>
      <c r="V189" s="404"/>
      <c r="W189" s="404"/>
      <c r="X189" s="404" t="s">
        <v>106</v>
      </c>
      <c r="Y189" s="404"/>
      <c r="Z189" s="404"/>
      <c r="AA189" s="404"/>
      <c r="AB189" s="404"/>
      <c r="AC189" s="404"/>
      <c r="AD189" s="404"/>
      <c r="AE189" s="482"/>
      <c r="AF189" s="482"/>
      <c r="AG189" s="482" t="s">
        <v>106</v>
      </c>
      <c r="AH189" s="482"/>
      <c r="AI189" s="482"/>
      <c r="AJ189" s="404"/>
      <c r="AK189" s="482"/>
      <c r="AL189" s="301"/>
      <c r="AM189" s="75"/>
      <c r="AN189" s="125"/>
      <c r="AO189" s="77"/>
      <c r="AP189" s="77"/>
      <c r="AQ189" s="77"/>
      <c r="AR189" s="77"/>
    </row>
    <row r="190" spans="1:44" s="77" customFormat="1" ht="21" customHeight="1">
      <c r="A190" s="299">
        <v>55</v>
      </c>
      <c r="B190" s="295">
        <f>IF(E190=1,1,IF(E190&gt;1,#REF!+1,""))</f>
        <v>1</v>
      </c>
      <c r="C190" s="397" t="str">
        <f>IF(E190="","",IF(E190=1,D190,#REF!))</f>
        <v>Quách Thị Sáu</v>
      </c>
      <c r="D190" s="553" t="s">
        <v>1816</v>
      </c>
      <c r="E190" s="513">
        <v>1</v>
      </c>
      <c r="F190" s="558" t="s">
        <v>1817</v>
      </c>
      <c r="G190" s="299">
        <v>2</v>
      </c>
      <c r="H190" s="559" t="s">
        <v>1818</v>
      </c>
      <c r="I190" s="558"/>
      <c r="J190" s="558"/>
      <c r="K190" s="558"/>
      <c r="L190" s="558"/>
      <c r="M190" s="558"/>
      <c r="N190" s="479" t="s">
        <v>1075</v>
      </c>
      <c r="O190" s="299">
        <v>6</v>
      </c>
      <c r="P190" s="299"/>
      <c r="Q190" s="299"/>
      <c r="R190" s="299"/>
      <c r="S190" s="480">
        <v>140</v>
      </c>
      <c r="T190" s="480">
        <v>20</v>
      </c>
      <c r="U190" s="404">
        <v>1</v>
      </c>
      <c r="V190" s="404">
        <v>2</v>
      </c>
      <c r="W190" s="404"/>
      <c r="X190" s="404"/>
      <c r="Y190" s="404"/>
      <c r="Z190" s="404"/>
      <c r="AA190" s="404"/>
      <c r="AB190" s="404"/>
      <c r="AC190" s="404"/>
      <c r="AD190" s="404"/>
      <c r="AE190" s="482"/>
      <c r="AF190" s="482"/>
      <c r="AG190" s="482" t="s">
        <v>106</v>
      </c>
      <c r="AH190" s="482"/>
      <c r="AI190" s="482"/>
      <c r="AJ190" s="404">
        <v>7</v>
      </c>
      <c r="AK190" s="482"/>
      <c r="AL190" s="301"/>
      <c r="AM190" s="75"/>
      <c r="AN190" s="125"/>
      <c r="AO190" s="197"/>
      <c r="AP190" s="197"/>
      <c r="AQ190" s="197"/>
      <c r="AR190" s="197"/>
    </row>
    <row r="191" spans="1:44" s="77" customFormat="1" ht="12.75">
      <c r="A191" s="299" t="str">
        <f>IF(E191=1,SUMIF(E$10:E191,1),"")</f>
        <v/>
      </c>
      <c r="B191" s="295">
        <f>IF(E191=1,1,IF(E191&gt;1,B190+1,""))</f>
        <v>2</v>
      </c>
      <c r="C191" s="397" t="str">
        <f t="shared" si="50"/>
        <v>Quách Thị Sáu</v>
      </c>
      <c r="D191" s="560" t="s">
        <v>1819</v>
      </c>
      <c r="E191" s="530">
        <v>2</v>
      </c>
      <c r="F191" s="558" t="s">
        <v>1820</v>
      </c>
      <c r="G191" s="499">
        <v>1</v>
      </c>
      <c r="H191" s="559" t="s">
        <v>1821</v>
      </c>
      <c r="I191" s="558"/>
      <c r="J191" s="558"/>
      <c r="K191" s="558"/>
      <c r="L191" s="558"/>
      <c r="M191" s="558"/>
      <c r="N191" s="484" t="s">
        <v>1075</v>
      </c>
      <c r="O191" s="299">
        <v>6</v>
      </c>
      <c r="P191" s="299"/>
      <c r="Q191" s="299"/>
      <c r="R191" s="299"/>
      <c r="S191" s="485"/>
      <c r="T191" s="485"/>
      <c r="U191" s="404"/>
      <c r="V191" s="404"/>
      <c r="W191" s="404"/>
      <c r="X191" s="404"/>
      <c r="Y191" s="404"/>
      <c r="Z191" s="404"/>
      <c r="AA191" s="404"/>
      <c r="AB191" s="404"/>
      <c r="AC191" s="404"/>
      <c r="AD191" s="404"/>
      <c r="AE191" s="482"/>
      <c r="AF191" s="482"/>
      <c r="AG191" s="482" t="s">
        <v>106</v>
      </c>
      <c r="AH191" s="482"/>
      <c r="AI191" s="482"/>
      <c r="AJ191" s="404"/>
      <c r="AK191" s="482"/>
      <c r="AL191" s="301"/>
      <c r="AM191" s="75"/>
      <c r="AN191" s="125"/>
    </row>
    <row r="192" spans="1:44" s="77" customFormat="1" ht="12.75">
      <c r="A192" s="299" t="str">
        <f>IF(E192=1,SUMIF(E$10:E192,1),"")</f>
        <v/>
      </c>
      <c r="B192" s="561">
        <f>IF(E192=1,1,IF(E192&gt;1,B191+1,""))</f>
        <v>3</v>
      </c>
      <c r="C192" s="562" t="str">
        <f t="shared" si="50"/>
        <v>Quách Thị Sáu</v>
      </c>
      <c r="D192" s="486" t="s">
        <v>1822</v>
      </c>
      <c r="E192" s="546">
        <v>3</v>
      </c>
      <c r="F192" s="563" t="s">
        <v>1823</v>
      </c>
      <c r="G192" s="546">
        <v>2</v>
      </c>
      <c r="H192" s="559" t="s">
        <v>1824</v>
      </c>
      <c r="I192" s="558"/>
      <c r="J192" s="558"/>
      <c r="K192" s="558"/>
      <c r="L192" s="558"/>
      <c r="M192" s="558"/>
      <c r="N192" s="484" t="s">
        <v>1075</v>
      </c>
      <c r="O192" s="299">
        <v>6</v>
      </c>
      <c r="P192" s="299"/>
      <c r="Q192" s="299"/>
      <c r="R192" s="299"/>
      <c r="S192" s="485"/>
      <c r="T192" s="485"/>
      <c r="U192" s="424"/>
      <c r="V192" s="424"/>
      <c r="W192" s="424"/>
      <c r="X192" s="424"/>
      <c r="Y192" s="424"/>
      <c r="Z192" s="424"/>
      <c r="AA192" s="424"/>
      <c r="AB192" s="424"/>
      <c r="AC192" s="424"/>
      <c r="AD192" s="424"/>
      <c r="AE192" s="481"/>
      <c r="AF192" s="481"/>
      <c r="AG192" s="482" t="s">
        <v>106</v>
      </c>
      <c r="AH192" s="481"/>
      <c r="AI192" s="481"/>
      <c r="AJ192" s="424"/>
      <c r="AK192" s="482"/>
      <c r="AL192" s="301"/>
      <c r="AM192" s="75"/>
      <c r="AN192" s="125"/>
    </row>
    <row r="193" spans="1:133" s="77" customFormat="1" ht="12.75">
      <c r="A193" s="299" t="str">
        <f>IF(E193=1,SUMIF(E$10:E193,1),"")</f>
        <v/>
      </c>
      <c r="B193" s="554">
        <f t="shared" ref="B193:B196" si="53">IF(E193=1,1,IF(E193&gt;1,B192+1,""))</f>
        <v>4</v>
      </c>
      <c r="C193" s="489" t="str">
        <f t="shared" si="50"/>
        <v>Quách Thị Sáu</v>
      </c>
      <c r="D193" s="555" t="s">
        <v>94</v>
      </c>
      <c r="E193" s="556">
        <v>4</v>
      </c>
      <c r="F193" s="564" t="s">
        <v>1825</v>
      </c>
      <c r="G193" s="488">
        <v>2</v>
      </c>
      <c r="H193" s="559" t="s">
        <v>1826</v>
      </c>
      <c r="I193" s="558"/>
      <c r="J193" s="558"/>
      <c r="K193" s="558"/>
      <c r="L193" s="558"/>
      <c r="M193" s="558"/>
      <c r="N193" s="484" t="s">
        <v>1075</v>
      </c>
      <c r="O193" s="299">
        <v>6</v>
      </c>
      <c r="P193" s="299"/>
      <c r="Q193" s="299"/>
      <c r="R193" s="299"/>
      <c r="S193" s="485"/>
      <c r="T193" s="485"/>
      <c r="U193" s="404"/>
      <c r="V193" s="404"/>
      <c r="W193" s="404"/>
      <c r="X193" s="404"/>
      <c r="Y193" s="404"/>
      <c r="Z193" s="404"/>
      <c r="AA193" s="404"/>
      <c r="AB193" s="404"/>
      <c r="AC193" s="404"/>
      <c r="AD193" s="404"/>
      <c r="AE193" s="482"/>
      <c r="AF193" s="482"/>
      <c r="AG193" s="482" t="s">
        <v>106</v>
      </c>
      <c r="AH193" s="482"/>
      <c r="AI193" s="482"/>
      <c r="AJ193" s="404"/>
      <c r="AK193" s="482"/>
      <c r="AL193" s="301"/>
      <c r="AM193" s="75"/>
      <c r="AN193" s="125"/>
    </row>
    <row r="194" spans="1:133" s="197" customFormat="1" ht="12.75">
      <c r="A194" s="299">
        <v>56</v>
      </c>
      <c r="B194" s="295">
        <f>IF(E194=1,1,IF(E194&gt;1,#REF!+1,""))</f>
        <v>1</v>
      </c>
      <c r="C194" s="397" t="str">
        <f>IF(E194="","",IF(E194=1,D194,#REF!))</f>
        <v>Trương Thị Bình</v>
      </c>
      <c r="D194" s="553" t="s">
        <v>1827</v>
      </c>
      <c r="E194" s="513">
        <v>1</v>
      </c>
      <c r="F194" s="558" t="s">
        <v>1828</v>
      </c>
      <c r="G194" s="299">
        <v>2</v>
      </c>
      <c r="H194" s="565" t="s">
        <v>1829</v>
      </c>
      <c r="I194" s="558"/>
      <c r="J194" s="558"/>
      <c r="K194" s="558"/>
      <c r="L194" s="558"/>
      <c r="M194" s="558"/>
      <c r="N194" s="479" t="s">
        <v>1075</v>
      </c>
      <c r="O194" s="299">
        <v>6</v>
      </c>
      <c r="P194" s="299"/>
      <c r="Q194" s="299"/>
      <c r="R194" s="299"/>
      <c r="S194" s="480">
        <v>120</v>
      </c>
      <c r="T194" s="480">
        <v>20</v>
      </c>
      <c r="U194" s="404">
        <v>1</v>
      </c>
      <c r="V194" s="404">
        <v>2</v>
      </c>
      <c r="W194" s="404"/>
      <c r="X194" s="404"/>
      <c r="Y194" s="404"/>
      <c r="Z194" s="404"/>
      <c r="AA194" s="404"/>
      <c r="AB194" s="404"/>
      <c r="AC194" s="404"/>
      <c r="AD194" s="404"/>
      <c r="AE194" s="482"/>
      <c r="AF194" s="482"/>
      <c r="AG194" s="482" t="s">
        <v>106</v>
      </c>
      <c r="AH194" s="482"/>
      <c r="AI194" s="482"/>
      <c r="AJ194" s="404">
        <v>2</v>
      </c>
      <c r="AK194" s="482"/>
      <c r="AL194" s="301"/>
      <c r="AM194" s="75"/>
      <c r="AN194" s="125"/>
    </row>
    <row r="195" spans="1:133" s="77" customFormat="1" ht="12.75">
      <c r="A195" s="299" t="str">
        <f>IF(E195=1,SUMIF(E$10:E195,1),"")</f>
        <v/>
      </c>
      <c r="B195" s="295">
        <f t="shared" si="53"/>
        <v>2</v>
      </c>
      <c r="C195" s="397" t="str">
        <f t="shared" si="50"/>
        <v>Trương Thị Bình</v>
      </c>
      <c r="D195" s="566" t="s">
        <v>1830</v>
      </c>
      <c r="E195" s="530">
        <v>3</v>
      </c>
      <c r="F195" s="558" t="s">
        <v>1831</v>
      </c>
      <c r="G195" s="530">
        <v>2</v>
      </c>
      <c r="H195" s="565" t="s">
        <v>1832</v>
      </c>
      <c r="I195" s="558"/>
      <c r="J195" s="558"/>
      <c r="K195" s="558"/>
      <c r="L195" s="558"/>
      <c r="M195" s="558"/>
      <c r="N195" s="484" t="s">
        <v>1075</v>
      </c>
      <c r="O195" s="299">
        <v>6</v>
      </c>
      <c r="P195" s="299"/>
      <c r="Q195" s="299"/>
      <c r="R195" s="299"/>
      <c r="S195" s="485"/>
      <c r="T195" s="485"/>
      <c r="U195" s="424"/>
      <c r="V195" s="424"/>
      <c r="W195" s="424"/>
      <c r="X195" s="424"/>
      <c r="Y195" s="424"/>
      <c r="Z195" s="424"/>
      <c r="AA195" s="424"/>
      <c r="AB195" s="424"/>
      <c r="AC195" s="424"/>
      <c r="AD195" s="424"/>
      <c r="AE195" s="481"/>
      <c r="AF195" s="481"/>
      <c r="AG195" s="482" t="s">
        <v>106</v>
      </c>
      <c r="AH195" s="481"/>
      <c r="AI195" s="481"/>
      <c r="AJ195" s="424"/>
      <c r="AK195" s="482"/>
      <c r="AL195" s="301"/>
      <c r="AM195" s="75"/>
      <c r="AN195" s="125"/>
    </row>
    <row r="196" spans="1:133" s="77" customFormat="1" ht="12.75">
      <c r="A196" s="299" t="str">
        <f>IF(E196=1,SUMIF(E$10:E196,1),"")</f>
        <v/>
      </c>
      <c r="B196" s="567">
        <f t="shared" si="53"/>
        <v>3</v>
      </c>
      <c r="C196" s="562" t="str">
        <f t="shared" si="50"/>
        <v>Trương Thị Bình</v>
      </c>
      <c r="D196" s="568" t="s">
        <v>1833</v>
      </c>
      <c r="E196" s="546">
        <v>5</v>
      </c>
      <c r="F196" s="563" t="s">
        <v>1834</v>
      </c>
      <c r="G196" s="499">
        <v>2</v>
      </c>
      <c r="H196" s="559" t="s">
        <v>1835</v>
      </c>
      <c r="I196" s="558"/>
      <c r="J196" s="558"/>
      <c r="K196" s="558"/>
      <c r="L196" s="558"/>
      <c r="M196" s="558"/>
      <c r="N196" s="484" t="s">
        <v>1075</v>
      </c>
      <c r="O196" s="299">
        <v>6</v>
      </c>
      <c r="P196" s="299"/>
      <c r="Q196" s="299"/>
      <c r="R196" s="299"/>
      <c r="S196" s="485"/>
      <c r="T196" s="485"/>
      <c r="U196" s="404"/>
      <c r="V196" s="404"/>
      <c r="W196" s="404"/>
      <c r="X196" s="404"/>
      <c r="Y196" s="404"/>
      <c r="Z196" s="404"/>
      <c r="AA196" s="404"/>
      <c r="AB196" s="404"/>
      <c r="AC196" s="404"/>
      <c r="AD196" s="404"/>
      <c r="AE196" s="482"/>
      <c r="AF196" s="482"/>
      <c r="AG196" s="482" t="s">
        <v>106</v>
      </c>
      <c r="AH196" s="482"/>
      <c r="AI196" s="482"/>
      <c r="AJ196" s="404"/>
      <c r="AK196" s="482"/>
      <c r="AL196" s="301"/>
      <c r="AM196" s="75"/>
      <c r="AN196" s="125"/>
    </row>
    <row r="197" spans="1:133" s="467" customFormat="1" ht="15" customHeight="1">
      <c r="A197" s="299">
        <v>57</v>
      </c>
      <c r="B197" s="295">
        <v>1</v>
      </c>
      <c r="C197" s="439" t="s">
        <v>1836</v>
      </c>
      <c r="D197" s="439" t="s">
        <v>1836</v>
      </c>
      <c r="E197" s="295">
        <v>1</v>
      </c>
      <c r="F197" s="295" t="s">
        <v>1837</v>
      </c>
      <c r="G197" s="295">
        <v>1</v>
      </c>
      <c r="H197" s="569" t="s">
        <v>1838</v>
      </c>
      <c r="N197" s="484" t="s">
        <v>1075</v>
      </c>
      <c r="O197" s="299">
        <v>6</v>
      </c>
      <c r="S197" s="467">
        <v>140</v>
      </c>
      <c r="T197" s="467">
        <v>10</v>
      </c>
      <c r="U197" s="467">
        <v>1</v>
      </c>
      <c r="AG197" s="467" t="s">
        <v>106</v>
      </c>
      <c r="AJ197" s="467">
        <v>7</v>
      </c>
      <c r="AK197" s="467" t="s">
        <v>1839</v>
      </c>
      <c r="AL197" s="570"/>
      <c r="AM197" s="570"/>
      <c r="AN197" s="570"/>
      <c r="AO197" s="570"/>
      <c r="AP197" s="570"/>
      <c r="AQ197" s="570"/>
      <c r="AR197" s="570"/>
      <c r="AS197" s="570"/>
      <c r="AT197" s="570"/>
      <c r="AU197" s="570"/>
      <c r="AV197" s="570"/>
      <c r="AW197" s="570"/>
      <c r="AX197" s="570"/>
      <c r="AY197" s="570"/>
      <c r="AZ197" s="570"/>
      <c r="BA197" s="570"/>
      <c r="BB197" s="570"/>
      <c r="BC197" s="570"/>
      <c r="BD197" s="570"/>
      <c r="BE197" s="570"/>
      <c r="BF197" s="570"/>
      <c r="BG197" s="570"/>
      <c r="BH197" s="570"/>
      <c r="BI197" s="570"/>
      <c r="BJ197" s="570"/>
      <c r="BK197" s="570"/>
      <c r="BL197" s="570"/>
      <c r="BM197" s="570"/>
      <c r="BN197" s="570"/>
      <c r="BO197" s="570"/>
      <c r="BP197" s="570"/>
      <c r="BQ197" s="570"/>
      <c r="BR197" s="570"/>
      <c r="BS197" s="570"/>
      <c r="BT197" s="570"/>
      <c r="BU197" s="570"/>
      <c r="BV197" s="570"/>
      <c r="BW197" s="570"/>
      <c r="BX197" s="570"/>
      <c r="BY197" s="570"/>
      <c r="BZ197" s="570"/>
      <c r="CA197" s="570"/>
      <c r="CB197" s="570"/>
      <c r="CC197" s="570"/>
      <c r="CD197" s="570"/>
      <c r="CE197" s="570"/>
      <c r="CF197" s="570"/>
      <c r="CG197" s="570"/>
      <c r="CH197" s="570"/>
      <c r="CI197" s="570"/>
      <c r="CJ197" s="570"/>
      <c r="CK197" s="570"/>
      <c r="CL197" s="570"/>
      <c r="CM197" s="570"/>
      <c r="CN197" s="570"/>
      <c r="CO197" s="570"/>
      <c r="CP197" s="570"/>
      <c r="CQ197" s="570"/>
      <c r="CR197" s="570"/>
      <c r="CS197" s="570"/>
      <c r="CT197" s="570"/>
      <c r="CU197" s="570"/>
      <c r="CV197" s="570"/>
      <c r="CW197" s="570"/>
      <c r="CX197" s="570"/>
      <c r="CY197" s="570"/>
      <c r="CZ197" s="570"/>
      <c r="DA197" s="570"/>
      <c r="DB197" s="570"/>
      <c r="DC197" s="570"/>
      <c r="DD197" s="570"/>
      <c r="DE197" s="570"/>
      <c r="DF197" s="570"/>
      <c r="DG197" s="570"/>
      <c r="DH197" s="570"/>
      <c r="DI197" s="570"/>
      <c r="DJ197" s="570"/>
      <c r="DK197" s="570"/>
      <c r="DL197" s="570"/>
      <c r="DM197" s="570"/>
      <c r="DN197" s="570"/>
      <c r="DO197" s="570"/>
      <c r="DP197" s="570"/>
      <c r="DQ197" s="570"/>
      <c r="DR197" s="570"/>
      <c r="DS197" s="570"/>
      <c r="DT197" s="570"/>
      <c r="DU197" s="570"/>
      <c r="DV197" s="570"/>
      <c r="DW197" s="570"/>
      <c r="DX197" s="570"/>
      <c r="DY197" s="570"/>
      <c r="DZ197" s="570"/>
      <c r="EA197" s="570"/>
      <c r="EB197" s="570"/>
      <c r="EC197" s="570"/>
    </row>
    <row r="198" spans="1:133" s="467" customFormat="1" ht="15" customHeight="1">
      <c r="A198" s="299" t="str">
        <f>IF(E198=1,SUMIF(E$10:E198,1),"")</f>
        <v/>
      </c>
      <c r="B198" s="295">
        <v>2</v>
      </c>
      <c r="C198" s="439" t="s">
        <v>1836</v>
      </c>
      <c r="D198" s="439" t="s">
        <v>1840</v>
      </c>
      <c r="E198" s="295">
        <v>3</v>
      </c>
      <c r="F198" s="483">
        <v>39911</v>
      </c>
      <c r="G198" s="295">
        <v>2</v>
      </c>
      <c r="H198" s="569" t="s">
        <v>1841</v>
      </c>
      <c r="N198" s="484" t="s">
        <v>1075</v>
      </c>
      <c r="O198" s="299">
        <v>6</v>
      </c>
      <c r="AG198" s="467" t="s">
        <v>106</v>
      </c>
      <c r="AL198" s="570"/>
      <c r="AM198" s="570"/>
      <c r="AN198" s="570"/>
      <c r="AO198" s="570"/>
      <c r="AP198" s="570"/>
      <c r="AQ198" s="570"/>
      <c r="AR198" s="570"/>
      <c r="AS198" s="570"/>
      <c r="AT198" s="570"/>
      <c r="AU198" s="570"/>
      <c r="AV198" s="570"/>
      <c r="AW198" s="570"/>
      <c r="AX198" s="570"/>
      <c r="AY198" s="570"/>
      <c r="AZ198" s="570"/>
      <c r="BA198" s="570"/>
      <c r="BB198" s="570"/>
      <c r="BC198" s="570"/>
      <c r="BD198" s="570"/>
      <c r="BE198" s="570"/>
      <c r="BF198" s="570"/>
      <c r="BG198" s="570"/>
      <c r="BH198" s="570"/>
      <c r="BI198" s="570"/>
      <c r="BJ198" s="570"/>
      <c r="BK198" s="570"/>
      <c r="BL198" s="570"/>
      <c r="BM198" s="570"/>
      <c r="BN198" s="570"/>
      <c r="BO198" s="570"/>
      <c r="BP198" s="570"/>
      <c r="BQ198" s="570"/>
      <c r="BR198" s="570"/>
      <c r="BS198" s="570"/>
      <c r="BT198" s="570"/>
      <c r="BU198" s="570"/>
      <c r="BV198" s="570"/>
      <c r="BW198" s="570"/>
      <c r="BX198" s="570"/>
      <c r="BY198" s="570"/>
      <c r="BZ198" s="570"/>
      <c r="CA198" s="570"/>
      <c r="CB198" s="570"/>
      <c r="CC198" s="570"/>
      <c r="CD198" s="570"/>
      <c r="CE198" s="570"/>
      <c r="CF198" s="570"/>
      <c r="CG198" s="570"/>
      <c r="CH198" s="570"/>
      <c r="CI198" s="570"/>
      <c r="CJ198" s="570"/>
      <c r="CK198" s="570"/>
      <c r="CL198" s="570"/>
      <c r="CM198" s="570"/>
      <c r="CN198" s="570"/>
      <c r="CO198" s="570"/>
      <c r="CP198" s="570"/>
      <c r="CQ198" s="570"/>
      <c r="CR198" s="570"/>
      <c r="CS198" s="570"/>
      <c r="CT198" s="570"/>
      <c r="CU198" s="570"/>
      <c r="CV198" s="570"/>
      <c r="CW198" s="570"/>
      <c r="CX198" s="570"/>
      <c r="CY198" s="570"/>
      <c r="CZ198" s="570"/>
      <c r="DA198" s="570"/>
      <c r="DB198" s="570"/>
      <c r="DC198" s="570"/>
      <c r="DD198" s="570"/>
      <c r="DE198" s="570"/>
      <c r="DF198" s="570"/>
      <c r="DG198" s="570"/>
      <c r="DH198" s="570"/>
      <c r="DI198" s="570"/>
      <c r="DJ198" s="570"/>
      <c r="DK198" s="570"/>
      <c r="DL198" s="570"/>
      <c r="DM198" s="570"/>
      <c r="DN198" s="570"/>
      <c r="DO198" s="570"/>
      <c r="DP198" s="570"/>
      <c r="DQ198" s="570"/>
      <c r="DR198" s="570"/>
      <c r="DS198" s="570"/>
      <c r="DT198" s="570"/>
      <c r="DU198" s="570"/>
      <c r="DV198" s="570"/>
      <c r="DW198" s="570"/>
      <c r="DX198" s="570"/>
      <c r="DY198" s="570"/>
      <c r="DZ198" s="570"/>
      <c r="EA198" s="570"/>
      <c r="EB198" s="570"/>
      <c r="EC198" s="570"/>
    </row>
    <row r="199" spans="1:133" s="197" customFormat="1" ht="12.75">
      <c r="A199" s="299">
        <v>58</v>
      </c>
      <c r="B199" s="533">
        <v>1</v>
      </c>
      <c r="C199" s="397" t="s">
        <v>1842</v>
      </c>
      <c r="D199" s="469" t="s">
        <v>1842</v>
      </c>
      <c r="E199" s="299">
        <v>1</v>
      </c>
      <c r="F199" s="477">
        <v>31814</v>
      </c>
      <c r="G199" s="299">
        <v>1</v>
      </c>
      <c r="H199" s="571" t="s">
        <v>1843</v>
      </c>
      <c r="I199" s="572"/>
      <c r="J199" s="572"/>
      <c r="K199" s="572"/>
      <c r="L199" s="572"/>
      <c r="M199" s="572"/>
      <c r="N199" s="479" t="s">
        <v>1075</v>
      </c>
      <c r="O199" s="299">
        <v>6</v>
      </c>
      <c r="P199" s="299"/>
      <c r="Q199" s="299"/>
      <c r="R199" s="299"/>
      <c r="S199" s="481">
        <v>95</v>
      </c>
      <c r="T199" s="481">
        <v>20</v>
      </c>
      <c r="U199" s="519">
        <v>1</v>
      </c>
      <c r="V199" s="519"/>
      <c r="W199" s="424">
        <v>3</v>
      </c>
      <c r="X199" s="481"/>
      <c r="Y199" s="519"/>
      <c r="Z199" s="519"/>
      <c r="AA199" s="519"/>
      <c r="AB199" s="519"/>
      <c r="AC199" s="519"/>
      <c r="AD199" s="519"/>
      <c r="AE199" s="519"/>
      <c r="AF199" s="481"/>
      <c r="AG199" s="481" t="s">
        <v>106</v>
      </c>
      <c r="AH199" s="481"/>
      <c r="AI199" s="481"/>
      <c r="AJ199" s="424">
        <v>7</v>
      </c>
      <c r="AK199" s="481"/>
      <c r="AL199" s="301"/>
      <c r="AM199" s="125"/>
      <c r="AN199" s="125"/>
    </row>
    <row r="200" spans="1:133" s="77" customFormat="1" ht="12.75">
      <c r="A200" s="299" t="str">
        <f>IF(E200=1,SUMIF(E$10:E200,1),"")</f>
        <v/>
      </c>
      <c r="B200" s="196">
        <v>2</v>
      </c>
      <c r="C200" s="397" t="s">
        <v>1842</v>
      </c>
      <c r="D200" s="397" t="s">
        <v>1844</v>
      </c>
      <c r="E200" s="196">
        <v>2</v>
      </c>
      <c r="F200" s="196" t="s">
        <v>1845</v>
      </c>
      <c r="G200" s="196">
        <v>2</v>
      </c>
      <c r="H200" s="523" t="s">
        <v>1846</v>
      </c>
      <c r="I200" s="573"/>
      <c r="J200" s="573"/>
      <c r="K200" s="573"/>
      <c r="L200" s="196"/>
      <c r="M200" s="196"/>
      <c r="N200" s="484" t="s">
        <v>1075</v>
      </c>
      <c r="O200" s="196"/>
      <c r="P200" s="196"/>
      <c r="Q200" s="196"/>
      <c r="R200" s="196"/>
      <c r="S200" s="196"/>
      <c r="T200" s="196"/>
      <c r="U200" s="196"/>
      <c r="V200" s="196"/>
      <c r="W200" s="196"/>
      <c r="X200" s="196"/>
      <c r="Y200" s="196"/>
      <c r="Z200" s="196"/>
      <c r="AA200" s="196"/>
      <c r="AB200" s="196"/>
      <c r="AC200" s="196"/>
      <c r="AD200" s="196"/>
      <c r="AE200" s="196"/>
      <c r="AF200" s="196"/>
      <c r="AG200" s="196"/>
      <c r="AH200" s="196"/>
      <c r="AI200" s="196"/>
      <c r="AJ200" s="574"/>
      <c r="AK200" s="196"/>
      <c r="AL200" s="125"/>
      <c r="AM200" s="197"/>
      <c r="AN200" s="197"/>
      <c r="AO200" s="197"/>
      <c r="AP200" s="197"/>
    </row>
    <row r="201" spans="1:133" s="197" customFormat="1" ht="12.75">
      <c r="A201" s="299" t="str">
        <f>IF(E201=1,SUMIF(E$10:E201,1),"")</f>
        <v/>
      </c>
      <c r="B201" s="196">
        <v>3</v>
      </c>
      <c r="C201" s="397" t="s">
        <v>1842</v>
      </c>
      <c r="D201" s="397" t="s">
        <v>1847</v>
      </c>
      <c r="E201" s="196">
        <v>3</v>
      </c>
      <c r="F201" s="408">
        <v>44630</v>
      </c>
      <c r="G201" s="196">
        <v>1</v>
      </c>
      <c r="H201" s="710" t="s">
        <v>2913</v>
      </c>
      <c r="I201" s="573"/>
      <c r="J201" s="573"/>
      <c r="K201" s="573"/>
      <c r="L201" s="575"/>
      <c r="M201" s="196"/>
      <c r="N201" s="484" t="s">
        <v>1075</v>
      </c>
      <c r="O201" s="196">
        <v>6</v>
      </c>
      <c r="P201" s="196"/>
      <c r="Q201" s="575"/>
      <c r="R201" s="575"/>
      <c r="S201" s="575"/>
      <c r="T201" s="575"/>
      <c r="U201" s="575"/>
      <c r="V201" s="575"/>
      <c r="W201" s="576"/>
      <c r="X201" s="576"/>
      <c r="Y201" s="576"/>
      <c r="Z201" s="576"/>
      <c r="AA201" s="576"/>
      <c r="AB201" s="576"/>
      <c r="AC201" s="576"/>
      <c r="AD201" s="576"/>
      <c r="AE201" s="576"/>
      <c r="AF201" s="576"/>
      <c r="AG201" s="576" t="s">
        <v>106</v>
      </c>
      <c r="AH201" s="576"/>
      <c r="AI201" s="576"/>
      <c r="AJ201" s="574"/>
      <c r="AK201" s="196"/>
      <c r="AL201" s="125"/>
      <c r="AM201" s="77"/>
      <c r="AN201" s="77"/>
      <c r="AO201" s="77"/>
      <c r="AP201" s="77"/>
    </row>
    <row r="202" spans="1:133" s="77" customFormat="1" ht="12.75">
      <c r="A202" s="299" t="str">
        <f>IF(E202=1,SUMIF(E$10:E202,1),"")</f>
        <v/>
      </c>
      <c r="B202" s="196">
        <v>4</v>
      </c>
      <c r="C202" s="397" t="s">
        <v>1842</v>
      </c>
      <c r="D202" s="397" t="s">
        <v>1848</v>
      </c>
      <c r="E202" s="295">
        <v>3</v>
      </c>
      <c r="F202" s="196" t="s">
        <v>1849</v>
      </c>
      <c r="G202" s="196">
        <v>1</v>
      </c>
      <c r="H202" s="418" t="s">
        <v>2914</v>
      </c>
      <c r="I202" s="573"/>
      <c r="J202" s="573"/>
      <c r="K202" s="573"/>
      <c r="L202" s="126"/>
      <c r="M202" s="196"/>
      <c r="N202" s="484" t="s">
        <v>1075</v>
      </c>
      <c r="O202" s="196">
        <v>6</v>
      </c>
      <c r="P202" s="196"/>
      <c r="Q202" s="196"/>
      <c r="R202" s="196"/>
      <c r="S202" s="126"/>
      <c r="T202" s="126"/>
      <c r="U202" s="126"/>
      <c r="V202" s="126"/>
      <c r="W202" s="426"/>
      <c r="X202" s="426"/>
      <c r="Y202" s="426"/>
      <c r="Z202" s="426"/>
      <c r="AA202" s="426"/>
      <c r="AB202" s="426"/>
      <c r="AC202" s="426"/>
      <c r="AD202" s="426"/>
      <c r="AE202" s="426"/>
      <c r="AF202" s="426"/>
      <c r="AG202" s="426" t="s">
        <v>106</v>
      </c>
      <c r="AH202" s="426"/>
      <c r="AI202" s="426"/>
      <c r="AJ202" s="574"/>
      <c r="AK202" s="196"/>
      <c r="AL202" s="125"/>
    </row>
    <row r="203" spans="1:133" s="77" customFormat="1" ht="12.75">
      <c r="A203" s="299">
        <v>59</v>
      </c>
      <c r="B203" s="533">
        <f t="shared" ref="B203:B238" si="54">IF(E203=1,1,IF(E203&gt;1,B202+1,""))</f>
        <v>1</v>
      </c>
      <c r="C203" s="397" t="str">
        <f t="shared" ref="C203:C213" si="55">IF(E203="","",IF(E203=1,D203,C202))</f>
        <v>Phạm Văn Tình</v>
      </c>
      <c r="D203" s="512" t="s">
        <v>1850</v>
      </c>
      <c r="E203" s="513">
        <v>1</v>
      </c>
      <c r="F203" s="514">
        <v>20584</v>
      </c>
      <c r="G203" s="295">
        <v>1</v>
      </c>
      <c r="H203" s="517" t="s">
        <v>1851</v>
      </c>
      <c r="I203" s="518"/>
      <c r="J203" s="518"/>
      <c r="K203" s="518"/>
      <c r="L203" s="518"/>
      <c r="M203" s="518"/>
      <c r="N203" s="530" t="s">
        <v>1086</v>
      </c>
      <c r="O203" s="295">
        <v>6</v>
      </c>
      <c r="P203" s="295"/>
      <c r="Q203" s="295"/>
      <c r="R203" s="295"/>
      <c r="S203" s="512">
        <v>140</v>
      </c>
      <c r="T203" s="512">
        <v>20</v>
      </c>
      <c r="U203" s="404">
        <v>1</v>
      </c>
      <c r="V203" s="404">
        <v>2</v>
      </c>
      <c r="W203" s="404"/>
      <c r="X203" s="404"/>
      <c r="Y203" s="404"/>
      <c r="Z203" s="404"/>
      <c r="AA203" s="404"/>
      <c r="AB203" s="404"/>
      <c r="AC203" s="404"/>
      <c r="AD203" s="404"/>
      <c r="AE203" s="520"/>
      <c r="AF203" s="520"/>
      <c r="AG203" s="482" t="s">
        <v>106</v>
      </c>
      <c r="AH203" s="482"/>
      <c r="AI203" s="482"/>
      <c r="AJ203" s="404">
        <v>3</v>
      </c>
      <c r="AK203" s="482"/>
      <c r="AL203" s="301">
        <f t="shared" ref="AL203:AL236" ca="1" si="56">IF(F203="","",(TODAY()-F203)/365)</f>
        <v>69.646575342465752</v>
      </c>
      <c r="AM203" s="75">
        <f t="shared" ref="AM203:AM227" si="57">IF(AND(E203=1,AG203=""),1,IF(AND(E203=1,O203=1,AG203="x"),O204,IF(AND(E203=1,O203&lt;&gt;1),O203,IF(OR(E203&gt;1,E203=0),""))))</f>
        <v>6</v>
      </c>
      <c r="AN203" s="125" t="e">
        <f t="shared" ref="AN203:AN228" si="58">IF(AM203="","",(VLOOKUP(AM203,$AO$11:$AR$43,2,0)))</f>
        <v>#N/A</v>
      </c>
    </row>
    <row r="204" spans="1:133" s="77" customFormat="1" ht="12.75">
      <c r="A204" s="299" t="str">
        <f>IF(E204=1,SUMIF(E$10:E204,1),"")</f>
        <v/>
      </c>
      <c r="B204" s="533">
        <f t="shared" si="54"/>
        <v>2</v>
      </c>
      <c r="C204" s="397" t="str">
        <f t="shared" si="55"/>
        <v>Phạm Văn Tình</v>
      </c>
      <c r="D204" s="511" t="s">
        <v>1852</v>
      </c>
      <c r="E204" s="530">
        <v>2</v>
      </c>
      <c r="F204" s="531">
        <v>20946</v>
      </c>
      <c r="G204" s="295">
        <v>2</v>
      </c>
      <c r="H204" s="517" t="s">
        <v>1853</v>
      </c>
      <c r="I204" s="518"/>
      <c r="J204" s="518"/>
      <c r="K204" s="518"/>
      <c r="L204" s="518"/>
      <c r="M204" s="518"/>
      <c r="N204" s="530" t="s">
        <v>1086</v>
      </c>
      <c r="O204" s="295">
        <v>6</v>
      </c>
      <c r="P204" s="295"/>
      <c r="Q204" s="295"/>
      <c r="R204" s="295"/>
      <c r="S204" s="511"/>
      <c r="T204" s="511"/>
      <c r="U204" s="404"/>
      <c r="V204" s="404"/>
      <c r="W204" s="404"/>
      <c r="X204" s="404"/>
      <c r="Y204" s="404"/>
      <c r="Z204" s="404"/>
      <c r="AA204" s="404"/>
      <c r="AB204" s="404"/>
      <c r="AC204" s="404"/>
      <c r="AD204" s="404"/>
      <c r="AE204" s="520"/>
      <c r="AF204" s="520"/>
      <c r="AG204" s="482" t="s">
        <v>106</v>
      </c>
      <c r="AH204" s="482"/>
      <c r="AI204" s="482"/>
      <c r="AJ204" s="404"/>
      <c r="AK204" s="482"/>
      <c r="AL204" s="301">
        <f t="shared" ca="1" si="56"/>
        <v>68.654794520547952</v>
      </c>
      <c r="AM204" s="75" t="str">
        <f t="shared" si="57"/>
        <v/>
      </c>
      <c r="AN204" s="125" t="str">
        <f t="shared" si="58"/>
        <v/>
      </c>
    </row>
    <row r="205" spans="1:133" s="197" customFormat="1" ht="12.75">
      <c r="A205" s="299" t="str">
        <f>IF(E205=1,SUMIF(E$10:E205,1),"")</f>
        <v/>
      </c>
      <c r="B205" s="533">
        <f t="shared" si="54"/>
        <v>3</v>
      </c>
      <c r="C205" s="397" t="str">
        <f t="shared" si="55"/>
        <v>Phạm Văn Tình</v>
      </c>
      <c r="D205" s="520" t="s">
        <v>1854</v>
      </c>
      <c r="E205" s="482">
        <v>3</v>
      </c>
      <c r="F205" s="536">
        <v>33150</v>
      </c>
      <c r="G205" s="295">
        <v>2</v>
      </c>
      <c r="H205" s="577" t="s">
        <v>1855</v>
      </c>
      <c r="I205" s="578"/>
      <c r="J205" s="578"/>
      <c r="K205" s="578"/>
      <c r="L205" s="578"/>
      <c r="M205" s="578"/>
      <c r="N205" s="530" t="s">
        <v>1086</v>
      </c>
      <c r="O205" s="295">
        <v>6</v>
      </c>
      <c r="P205" s="295"/>
      <c r="Q205" s="295"/>
      <c r="R205" s="295"/>
      <c r="S205" s="404"/>
      <c r="T205" s="403"/>
      <c r="U205" s="404"/>
      <c r="V205" s="404"/>
      <c r="W205" s="404"/>
      <c r="X205" s="404"/>
      <c r="Y205" s="404"/>
      <c r="Z205" s="404"/>
      <c r="AA205" s="404"/>
      <c r="AB205" s="404"/>
      <c r="AC205" s="404"/>
      <c r="AD205" s="404"/>
      <c r="AE205" s="520"/>
      <c r="AF205" s="520"/>
      <c r="AG205" s="482" t="s">
        <v>106</v>
      </c>
      <c r="AH205" s="482"/>
      <c r="AI205" s="482"/>
      <c r="AJ205" s="404"/>
      <c r="AK205" s="481"/>
      <c r="AL205" s="301">
        <f t="shared" ca="1" si="56"/>
        <v>35.219178082191782</v>
      </c>
      <c r="AM205" s="75" t="str">
        <f t="shared" si="57"/>
        <v/>
      </c>
      <c r="AN205" s="125" t="str">
        <f t="shared" si="58"/>
        <v/>
      </c>
      <c r="AO205" s="77"/>
      <c r="AP205" s="77"/>
      <c r="AQ205" s="77"/>
      <c r="AR205" s="77"/>
    </row>
    <row r="206" spans="1:133" s="77" customFormat="1" ht="25.5">
      <c r="A206" s="299" t="str">
        <f>IF(E206=1,SUMIF(E$10:E206,1),"")</f>
        <v/>
      </c>
      <c r="B206" s="533">
        <f t="shared" si="54"/>
        <v>4</v>
      </c>
      <c r="C206" s="397" t="str">
        <f t="shared" si="55"/>
        <v>Phạm Văn Tình</v>
      </c>
      <c r="D206" s="511" t="s">
        <v>1856</v>
      </c>
      <c r="E206" s="530">
        <v>5</v>
      </c>
      <c r="F206" s="531">
        <v>40941</v>
      </c>
      <c r="G206" s="295">
        <v>1</v>
      </c>
      <c r="H206" s="552" t="s">
        <v>1857</v>
      </c>
      <c r="I206" s="579"/>
      <c r="J206" s="579"/>
      <c r="K206" s="579"/>
      <c r="L206" s="579"/>
      <c r="M206" s="579"/>
      <c r="N206" s="530" t="s">
        <v>1086</v>
      </c>
      <c r="O206" s="295">
        <v>6</v>
      </c>
      <c r="P206" s="295"/>
      <c r="Q206" s="295"/>
      <c r="R206" s="295"/>
      <c r="S206" s="511"/>
      <c r="T206" s="511"/>
      <c r="U206" s="404"/>
      <c r="V206" s="404"/>
      <c r="W206" s="404"/>
      <c r="X206" s="404"/>
      <c r="Y206" s="404"/>
      <c r="Z206" s="404"/>
      <c r="AA206" s="404"/>
      <c r="AB206" s="404"/>
      <c r="AC206" s="404"/>
      <c r="AD206" s="404"/>
      <c r="AE206" s="520"/>
      <c r="AF206" s="520"/>
      <c r="AG206" s="482" t="s">
        <v>106</v>
      </c>
      <c r="AH206" s="482"/>
      <c r="AI206" s="482"/>
      <c r="AJ206" s="404"/>
      <c r="AK206" s="482"/>
      <c r="AL206" s="301">
        <f t="shared" ca="1" si="56"/>
        <v>13.873972602739727</v>
      </c>
      <c r="AM206" s="75" t="str">
        <f t="shared" si="57"/>
        <v/>
      </c>
      <c r="AN206" s="125" t="str">
        <f t="shared" si="58"/>
        <v/>
      </c>
    </row>
    <row r="207" spans="1:133" s="77" customFormat="1" ht="24" customHeight="1">
      <c r="A207" s="299" t="str">
        <f>IF(E207=1,SUMIF(E$10:E207,1),"")</f>
        <v/>
      </c>
      <c r="B207" s="533">
        <f t="shared" si="54"/>
        <v>5</v>
      </c>
      <c r="C207" s="397" t="str">
        <f t="shared" si="55"/>
        <v>Phạm Văn Tình</v>
      </c>
      <c r="D207" s="511" t="s">
        <v>1858</v>
      </c>
      <c r="E207" s="530">
        <v>5</v>
      </c>
      <c r="F207" s="531">
        <v>41974</v>
      </c>
      <c r="G207" s="295">
        <v>1</v>
      </c>
      <c r="H207" s="580" t="s">
        <v>1859</v>
      </c>
      <c r="I207" s="581"/>
      <c r="J207" s="581"/>
      <c r="K207" s="581"/>
      <c r="L207" s="581"/>
      <c r="M207" s="581"/>
      <c r="N207" s="530" t="s">
        <v>1086</v>
      </c>
      <c r="O207" s="295">
        <v>6</v>
      </c>
      <c r="P207" s="295"/>
      <c r="Q207" s="295"/>
      <c r="R207" s="295"/>
      <c r="S207" s="511"/>
      <c r="T207" s="511"/>
      <c r="U207" s="404"/>
      <c r="V207" s="404"/>
      <c r="W207" s="404"/>
      <c r="X207" s="404"/>
      <c r="Y207" s="404"/>
      <c r="Z207" s="404"/>
      <c r="AA207" s="404"/>
      <c r="AB207" s="404"/>
      <c r="AC207" s="404"/>
      <c r="AD207" s="404"/>
      <c r="AE207" s="520"/>
      <c r="AF207" s="520"/>
      <c r="AG207" s="482" t="s">
        <v>106</v>
      </c>
      <c r="AH207" s="482"/>
      <c r="AI207" s="482"/>
      <c r="AJ207" s="404"/>
      <c r="AK207" s="482"/>
      <c r="AL207" s="301">
        <f t="shared" ca="1" si="56"/>
        <v>11.043835616438356</v>
      </c>
      <c r="AM207" s="75" t="str">
        <f>IF(AND(E207=1,AG207=""),1,IF(AND(E207=1,O207=1,AG207="x"),#REF!,IF(AND(E207=1,O207&lt;&gt;1),O207,IF(OR(E207&gt;1,E207=0),""))))</f>
        <v/>
      </c>
      <c r="AN207" s="125" t="str">
        <f t="shared" si="58"/>
        <v/>
      </c>
      <c r="AO207" s="197"/>
      <c r="AP207" s="197"/>
      <c r="AQ207" s="197"/>
      <c r="AR207" s="197"/>
    </row>
    <row r="208" spans="1:133" s="77" customFormat="1" ht="13.5">
      <c r="A208" s="299">
        <v>60</v>
      </c>
      <c r="B208" s="533">
        <f>IF(E208=1,1,IF(E208&gt;1,#REF!+1,""))</f>
        <v>1</v>
      </c>
      <c r="C208" s="397" t="str">
        <f>IF(E208="","",IF(E208=1,D208,#REF!))</f>
        <v>Phan Thị Hồng</v>
      </c>
      <c r="D208" s="467" t="s">
        <v>1860</v>
      </c>
      <c r="E208" s="295">
        <v>1</v>
      </c>
      <c r="F208" s="483" t="s">
        <v>1861</v>
      </c>
      <c r="G208" s="295">
        <v>2</v>
      </c>
      <c r="H208" s="517" t="s">
        <v>1862</v>
      </c>
      <c r="I208" s="518"/>
      <c r="J208" s="518"/>
      <c r="K208" s="518"/>
      <c r="L208" s="518"/>
      <c r="M208" s="518"/>
      <c r="N208" s="530" t="s">
        <v>1086</v>
      </c>
      <c r="O208" s="295">
        <v>1</v>
      </c>
      <c r="P208" s="295"/>
      <c r="Q208" s="295"/>
      <c r="R208" s="295"/>
      <c r="S208" s="424">
        <v>135</v>
      </c>
      <c r="T208" s="425">
        <v>10</v>
      </c>
      <c r="U208" s="404">
        <v>1</v>
      </c>
      <c r="V208" s="404">
        <v>2</v>
      </c>
      <c r="W208" s="404"/>
      <c r="X208" s="404"/>
      <c r="Y208" s="404"/>
      <c r="Z208" s="404"/>
      <c r="AA208" s="404"/>
      <c r="AB208" s="404"/>
      <c r="AC208" s="404"/>
      <c r="AD208" s="404"/>
      <c r="AE208" s="520"/>
      <c r="AF208" s="520"/>
      <c r="AG208" s="482" t="s">
        <v>106</v>
      </c>
      <c r="AH208" s="482"/>
      <c r="AI208" s="482"/>
      <c r="AJ208" s="404">
        <v>3</v>
      </c>
      <c r="AK208" s="481"/>
      <c r="AL208" s="301">
        <f t="shared" ca="1" si="56"/>
        <v>69.210958904109589</v>
      </c>
      <c r="AM208" s="75">
        <f t="shared" si="57"/>
        <v>6</v>
      </c>
      <c r="AN208" s="125" t="e">
        <f t="shared" si="58"/>
        <v>#N/A</v>
      </c>
    </row>
    <row r="209" spans="1:44" s="77" customFormat="1" ht="12.75">
      <c r="A209" s="299" t="str">
        <f>IF(E209=1,SUMIF(E$10:E209,1),"")</f>
        <v/>
      </c>
      <c r="B209" s="533">
        <f t="shared" si="54"/>
        <v>2</v>
      </c>
      <c r="C209" s="397" t="str">
        <f t="shared" si="55"/>
        <v>Phan Thị Hồng</v>
      </c>
      <c r="D209" s="439" t="s">
        <v>1863</v>
      </c>
      <c r="E209" s="295">
        <v>5</v>
      </c>
      <c r="F209" s="483" t="s">
        <v>1864</v>
      </c>
      <c r="G209" s="295">
        <v>1</v>
      </c>
      <c r="H209" s="517" t="s">
        <v>1865</v>
      </c>
      <c r="I209" s="518"/>
      <c r="J209" s="518"/>
      <c r="K209" s="518"/>
      <c r="L209" s="518"/>
      <c r="M209" s="518"/>
      <c r="N209" s="530" t="s">
        <v>1086</v>
      </c>
      <c r="O209" s="295">
        <v>6</v>
      </c>
      <c r="P209" s="295"/>
      <c r="Q209" s="295"/>
      <c r="R209" s="295"/>
      <c r="S209" s="404"/>
      <c r="T209" s="403"/>
      <c r="U209" s="404"/>
      <c r="V209" s="404"/>
      <c r="W209" s="404"/>
      <c r="X209" s="404"/>
      <c r="Y209" s="404"/>
      <c r="Z209" s="404"/>
      <c r="AA209" s="404"/>
      <c r="AB209" s="404"/>
      <c r="AC209" s="404"/>
      <c r="AD209" s="404"/>
      <c r="AE209" s="520"/>
      <c r="AF209" s="520"/>
      <c r="AG209" s="482" t="s">
        <v>1087</v>
      </c>
      <c r="AH209" s="482"/>
      <c r="AI209" s="482"/>
      <c r="AJ209" s="404"/>
      <c r="AK209" s="482"/>
      <c r="AL209" s="301">
        <f t="shared" ca="1" si="56"/>
        <v>17.342465753424658</v>
      </c>
      <c r="AM209" s="75" t="str">
        <f>IF(AND(E209=1,AG209=""),1,IF(AND(E209=1,O209=1,AG209="x"),#REF!,IF(AND(E209=1,O209&lt;&gt;1),O209,IF(OR(E209&gt;1,E209=0),""))))</f>
        <v/>
      </c>
      <c r="AN209" s="125" t="str">
        <f t="shared" si="58"/>
        <v/>
      </c>
    </row>
    <row r="210" spans="1:44" s="77" customFormat="1" ht="13.5">
      <c r="A210" s="299">
        <v>61</v>
      </c>
      <c r="B210" s="533">
        <f>IF(E210=1,1,IF(E210&gt;1,#REF!+1,""))</f>
        <v>1</v>
      </c>
      <c r="C210" s="397" t="str">
        <f>IF(E210="","",IF(E210=1,D210,#REF!))</f>
        <v>Phạm Thị Phong</v>
      </c>
      <c r="D210" s="519" t="s">
        <v>1866</v>
      </c>
      <c r="E210" s="481">
        <v>1</v>
      </c>
      <c r="F210" s="582">
        <v>21039</v>
      </c>
      <c r="G210" s="295">
        <v>2</v>
      </c>
      <c r="H210" s="517" t="s">
        <v>1867</v>
      </c>
      <c r="I210" s="518"/>
      <c r="J210" s="518"/>
      <c r="K210" s="518"/>
      <c r="L210" s="518"/>
      <c r="M210" s="518"/>
      <c r="N210" s="530" t="s">
        <v>1086</v>
      </c>
      <c r="O210" s="482">
        <v>6</v>
      </c>
      <c r="P210" s="482"/>
      <c r="Q210" s="482"/>
      <c r="R210" s="482"/>
      <c r="S210" s="424">
        <v>130</v>
      </c>
      <c r="T210" s="425">
        <v>20</v>
      </c>
      <c r="U210" s="404">
        <v>1</v>
      </c>
      <c r="V210" s="404">
        <v>2</v>
      </c>
      <c r="W210" s="404"/>
      <c r="X210" s="404"/>
      <c r="Y210" s="404"/>
      <c r="Z210" s="404"/>
      <c r="AA210" s="404"/>
      <c r="AB210" s="404"/>
      <c r="AC210" s="404"/>
      <c r="AD210" s="404"/>
      <c r="AE210" s="520"/>
      <c r="AF210" s="520"/>
      <c r="AG210" s="482" t="s">
        <v>106</v>
      </c>
      <c r="AH210" s="482"/>
      <c r="AI210" s="482"/>
      <c r="AJ210" s="404">
        <v>3</v>
      </c>
      <c r="AK210" s="482"/>
      <c r="AL210" s="301">
        <f t="shared" ca="1" si="56"/>
        <v>68.400000000000006</v>
      </c>
      <c r="AM210" s="75">
        <f t="shared" si="57"/>
        <v>6</v>
      </c>
      <c r="AN210" s="125" t="e">
        <f t="shared" si="58"/>
        <v>#N/A</v>
      </c>
    </row>
    <row r="211" spans="1:44" s="197" customFormat="1" ht="12.75">
      <c r="A211" s="299" t="str">
        <f>IF(E211=1,SUMIF(E$10:E211,1),"")</f>
        <v/>
      </c>
      <c r="B211" s="533">
        <f t="shared" si="54"/>
        <v>2</v>
      </c>
      <c r="C211" s="397" t="str">
        <f t="shared" si="55"/>
        <v>Phạm Thị Phong</v>
      </c>
      <c r="D211" s="520" t="s">
        <v>1868</v>
      </c>
      <c r="E211" s="482">
        <v>3</v>
      </c>
      <c r="F211" s="536">
        <v>30320</v>
      </c>
      <c r="G211" s="295">
        <v>2</v>
      </c>
      <c r="H211" s="517" t="s">
        <v>1869</v>
      </c>
      <c r="I211" s="518"/>
      <c r="J211" s="518"/>
      <c r="K211" s="518"/>
      <c r="L211" s="518"/>
      <c r="M211" s="518"/>
      <c r="N211" s="513" t="s">
        <v>1086</v>
      </c>
      <c r="O211" s="299">
        <v>6</v>
      </c>
      <c r="P211" s="299"/>
      <c r="Q211" s="299"/>
      <c r="R211" s="299"/>
      <c r="S211" s="424"/>
      <c r="T211" s="299"/>
      <c r="U211" s="424"/>
      <c r="V211" s="424"/>
      <c r="W211" s="424"/>
      <c r="X211" s="424"/>
      <c r="Y211" s="424"/>
      <c r="Z211" s="424"/>
      <c r="AA211" s="424"/>
      <c r="AB211" s="424"/>
      <c r="AC211" s="424"/>
      <c r="AD211" s="424"/>
      <c r="AE211" s="519"/>
      <c r="AF211" s="519"/>
      <c r="AG211" s="482" t="s">
        <v>106</v>
      </c>
      <c r="AH211" s="481"/>
      <c r="AI211" s="481"/>
      <c r="AJ211" s="424"/>
      <c r="AK211" s="482"/>
      <c r="AL211" s="301">
        <f t="shared" ca="1" si="56"/>
        <v>42.972602739726028</v>
      </c>
      <c r="AM211" s="75" t="str">
        <f t="shared" si="57"/>
        <v/>
      </c>
      <c r="AN211" s="125" t="str">
        <f t="shared" si="58"/>
        <v/>
      </c>
      <c r="AO211" s="77"/>
      <c r="AP211" s="77"/>
      <c r="AQ211" s="77"/>
      <c r="AR211" s="77"/>
    </row>
    <row r="212" spans="1:44" s="77" customFormat="1" ht="12.75">
      <c r="A212" s="299" t="str">
        <f>IF(E212=1,SUMIF(E$10:E212,1),"")</f>
        <v/>
      </c>
      <c r="B212" s="533">
        <f t="shared" si="54"/>
        <v>3</v>
      </c>
      <c r="C212" s="397" t="str">
        <f t="shared" si="55"/>
        <v>Phạm Thị Phong</v>
      </c>
      <c r="D212" s="520" t="s">
        <v>1870</v>
      </c>
      <c r="E212" s="482">
        <v>5</v>
      </c>
      <c r="F212" s="536">
        <v>41625</v>
      </c>
      <c r="G212" s="295">
        <v>2</v>
      </c>
      <c r="H212" s="517" t="s">
        <v>1871</v>
      </c>
      <c r="I212" s="518"/>
      <c r="J212" s="518"/>
      <c r="K212" s="518"/>
      <c r="L212" s="518"/>
      <c r="M212" s="518"/>
      <c r="N212" s="530" t="s">
        <v>1086</v>
      </c>
      <c r="O212" s="295">
        <v>6</v>
      </c>
      <c r="P212" s="295"/>
      <c r="Q212" s="295"/>
      <c r="R212" s="295"/>
      <c r="S212" s="404"/>
      <c r="T212" s="403"/>
      <c r="U212" s="404"/>
      <c r="V212" s="404"/>
      <c r="W212" s="404"/>
      <c r="X212" s="404"/>
      <c r="Y212" s="404"/>
      <c r="Z212" s="404"/>
      <c r="AA212" s="404"/>
      <c r="AB212" s="404"/>
      <c r="AC212" s="404"/>
      <c r="AD212" s="404"/>
      <c r="AE212" s="520"/>
      <c r="AF212" s="520"/>
      <c r="AG212" s="482" t="s">
        <v>106</v>
      </c>
      <c r="AH212" s="482"/>
      <c r="AI212" s="482"/>
      <c r="AJ212" s="404"/>
      <c r="AK212" s="481"/>
      <c r="AL212" s="301">
        <f t="shared" ca="1" si="56"/>
        <v>12</v>
      </c>
      <c r="AM212" s="75" t="str">
        <f t="shared" si="57"/>
        <v/>
      </c>
      <c r="AN212" s="125" t="str">
        <f t="shared" si="58"/>
        <v/>
      </c>
    </row>
    <row r="213" spans="1:44" s="77" customFormat="1" ht="12.75">
      <c r="A213" s="299" t="str">
        <f>IF(E213=1,SUMIF(E$10:E213,1),"")</f>
        <v/>
      </c>
      <c r="B213" s="533">
        <f t="shared" si="54"/>
        <v>4</v>
      </c>
      <c r="C213" s="397" t="str">
        <f t="shared" si="55"/>
        <v>Phạm Thị Phong</v>
      </c>
      <c r="D213" s="520" t="s">
        <v>1872</v>
      </c>
      <c r="E213" s="482">
        <v>5</v>
      </c>
      <c r="F213" s="536">
        <v>44146</v>
      </c>
      <c r="G213" s="295">
        <v>2</v>
      </c>
      <c r="H213" s="517" t="s">
        <v>1873</v>
      </c>
      <c r="I213" s="518"/>
      <c r="J213" s="518"/>
      <c r="K213" s="518"/>
      <c r="L213" s="518"/>
      <c r="M213" s="518"/>
      <c r="N213" s="530" t="s">
        <v>1086</v>
      </c>
      <c r="O213" s="295">
        <v>6</v>
      </c>
      <c r="P213" s="295"/>
      <c r="Q213" s="295"/>
      <c r="R213" s="295"/>
      <c r="S213" s="404"/>
      <c r="T213" s="403"/>
      <c r="U213" s="404"/>
      <c r="V213" s="404"/>
      <c r="W213" s="404"/>
      <c r="X213" s="404" t="s">
        <v>106</v>
      </c>
      <c r="Y213" s="404"/>
      <c r="Z213" s="404"/>
      <c r="AA213" s="404"/>
      <c r="AB213" s="404"/>
      <c r="AC213" s="404"/>
      <c r="AD213" s="404"/>
      <c r="AE213" s="520"/>
      <c r="AF213" s="520"/>
      <c r="AG213" s="482" t="s">
        <v>106</v>
      </c>
      <c r="AH213" s="482"/>
      <c r="AI213" s="482"/>
      <c r="AJ213" s="404"/>
      <c r="AK213" s="482"/>
      <c r="AL213" s="301">
        <f t="shared" ca="1" si="56"/>
        <v>5.0931506849315067</v>
      </c>
      <c r="AM213" s="75" t="str">
        <f>IF(AND(E213=1,AG213=""),1,IF(AND(E213=1,O213=1,AG213="x"),#REF!,IF(AND(E213=1,O213&lt;&gt;1),O213,IF(OR(E213&gt;1,E213=0),""))))</f>
        <v/>
      </c>
      <c r="AN213" s="125" t="str">
        <f t="shared" si="58"/>
        <v/>
      </c>
    </row>
    <row r="214" spans="1:44" s="197" customFormat="1" ht="12.75">
      <c r="A214" s="299">
        <v>62</v>
      </c>
      <c r="B214" s="533">
        <f>IF(E214=1,1,IF(E214&gt;1,#REF!+1,""))</f>
        <v>1</v>
      </c>
      <c r="C214" s="397" t="str">
        <f>IF(E214="","",IF(E214=1,D214,#REF!))</f>
        <v>Trương Văn Lượng</v>
      </c>
      <c r="D214" s="583" t="s">
        <v>1874</v>
      </c>
      <c r="E214" s="299">
        <v>1</v>
      </c>
      <c r="F214" s="477">
        <v>28148</v>
      </c>
      <c r="G214" s="299">
        <v>1</v>
      </c>
      <c r="H214" s="517" t="s">
        <v>1875</v>
      </c>
      <c r="I214" s="518"/>
      <c r="J214" s="518"/>
      <c r="K214" s="518"/>
      <c r="L214" s="518"/>
      <c r="M214" s="518"/>
      <c r="N214" s="513" t="s">
        <v>1086</v>
      </c>
      <c r="O214" s="299">
        <v>6</v>
      </c>
      <c r="P214" s="299"/>
      <c r="Q214" s="299"/>
      <c r="R214" s="299"/>
      <c r="S214" s="480">
        <v>140</v>
      </c>
      <c r="T214" s="480">
        <v>20</v>
      </c>
      <c r="U214" s="515">
        <v>1</v>
      </c>
      <c r="V214" s="404">
        <v>2</v>
      </c>
      <c r="W214" s="404"/>
      <c r="X214" s="404"/>
      <c r="Y214" s="404"/>
      <c r="Z214" s="404"/>
      <c r="AA214" s="404"/>
      <c r="AB214" s="404"/>
      <c r="AC214" s="404"/>
      <c r="AD214" s="404"/>
      <c r="AE214" s="482"/>
      <c r="AF214" s="482"/>
      <c r="AG214" s="482" t="s">
        <v>106</v>
      </c>
      <c r="AH214" s="482"/>
      <c r="AI214" s="482"/>
      <c r="AJ214" s="404">
        <v>7</v>
      </c>
      <c r="AK214" s="482"/>
      <c r="AL214" s="301">
        <f t="shared" ca="1" si="56"/>
        <v>48.923287671232877</v>
      </c>
      <c r="AM214" s="75">
        <f t="shared" si="57"/>
        <v>6</v>
      </c>
      <c r="AN214" s="125" t="e">
        <f t="shared" si="58"/>
        <v>#N/A</v>
      </c>
      <c r="AO214" s="77"/>
      <c r="AP214" s="77"/>
      <c r="AQ214" s="77"/>
      <c r="AR214" s="77"/>
    </row>
    <row r="215" spans="1:44" s="77" customFormat="1" ht="12.75">
      <c r="A215" s="299" t="str">
        <f>IF(E215=1,SUMIF(E$10:E215,1),"")</f>
        <v/>
      </c>
      <c r="B215" s="533">
        <f t="shared" si="54"/>
        <v>2</v>
      </c>
      <c r="C215" s="397" t="str">
        <f t="shared" ref="C215:C232" si="59">IF(E215="","",IF(E215=1,D215,C214))</f>
        <v>Trương Văn Lượng</v>
      </c>
      <c r="D215" s="584" t="s">
        <v>1876</v>
      </c>
      <c r="E215" s="295">
        <v>3</v>
      </c>
      <c r="F215" s="483">
        <v>39120</v>
      </c>
      <c r="G215" s="295">
        <v>2</v>
      </c>
      <c r="H215" s="517" t="s">
        <v>1877</v>
      </c>
      <c r="I215" s="518"/>
      <c r="J215" s="518"/>
      <c r="K215" s="518"/>
      <c r="L215" s="518"/>
      <c r="M215" s="518"/>
      <c r="N215" s="530" t="s">
        <v>1086</v>
      </c>
      <c r="O215" s="295">
        <v>6</v>
      </c>
      <c r="P215" s="295"/>
      <c r="Q215" s="295"/>
      <c r="R215" s="295"/>
      <c r="S215" s="485"/>
      <c r="T215" s="485"/>
      <c r="U215" s="515"/>
      <c r="V215" s="404"/>
      <c r="W215" s="404"/>
      <c r="X215" s="404"/>
      <c r="Y215" s="404"/>
      <c r="Z215" s="404"/>
      <c r="AA215" s="404"/>
      <c r="AB215" s="404"/>
      <c r="AC215" s="404"/>
      <c r="AD215" s="404"/>
      <c r="AE215" s="482"/>
      <c r="AF215" s="482"/>
      <c r="AG215" s="482" t="s">
        <v>106</v>
      </c>
      <c r="AH215" s="482"/>
      <c r="AI215" s="482"/>
      <c r="AJ215" s="404"/>
      <c r="AK215" s="481"/>
      <c r="AL215" s="301">
        <f t="shared" ca="1" si="56"/>
        <v>18.863013698630137</v>
      </c>
      <c r="AM215" s="75" t="str">
        <f t="shared" si="57"/>
        <v/>
      </c>
      <c r="AN215" s="125" t="str">
        <f t="shared" si="58"/>
        <v/>
      </c>
    </row>
    <row r="216" spans="1:44" s="77" customFormat="1" ht="12.75">
      <c r="A216" s="299" t="str">
        <f>IF(E216=1,SUMIF(E$10:E216,1),"")</f>
        <v/>
      </c>
      <c r="B216" s="533">
        <f t="shared" si="54"/>
        <v>3</v>
      </c>
      <c r="C216" s="397" t="str">
        <f t="shared" si="59"/>
        <v>Trương Văn Lượng</v>
      </c>
      <c r="D216" s="584" t="s">
        <v>1878</v>
      </c>
      <c r="E216" s="295">
        <v>5</v>
      </c>
      <c r="F216" s="483">
        <v>29254</v>
      </c>
      <c r="G216" s="295">
        <v>2</v>
      </c>
      <c r="H216" s="517" t="s">
        <v>1879</v>
      </c>
      <c r="I216" s="518"/>
      <c r="J216" s="518"/>
      <c r="K216" s="518"/>
      <c r="L216" s="518"/>
      <c r="M216" s="518"/>
      <c r="N216" s="530" t="s">
        <v>1086</v>
      </c>
      <c r="O216" s="295">
        <v>6</v>
      </c>
      <c r="P216" s="295"/>
      <c r="Q216" s="295"/>
      <c r="R216" s="295"/>
      <c r="S216" s="485"/>
      <c r="T216" s="485"/>
      <c r="U216" s="515"/>
      <c r="V216" s="404"/>
      <c r="W216" s="404"/>
      <c r="X216" s="404"/>
      <c r="Y216" s="404"/>
      <c r="Z216" s="404"/>
      <c r="AA216" s="404"/>
      <c r="AB216" s="404"/>
      <c r="AC216" s="404"/>
      <c r="AD216" s="404"/>
      <c r="AE216" s="482"/>
      <c r="AF216" s="482"/>
      <c r="AG216" s="482" t="s">
        <v>106</v>
      </c>
      <c r="AH216" s="482"/>
      <c r="AI216" s="482"/>
      <c r="AJ216" s="404"/>
      <c r="AK216" s="482"/>
      <c r="AL216" s="301">
        <f t="shared" ca="1" si="56"/>
        <v>45.893150684931506</v>
      </c>
      <c r="AM216" s="75" t="str">
        <f t="shared" si="57"/>
        <v/>
      </c>
      <c r="AN216" s="125" t="str">
        <f t="shared" si="58"/>
        <v/>
      </c>
    </row>
    <row r="217" spans="1:44" s="77" customFormat="1" ht="12.75">
      <c r="A217" s="299" t="str">
        <f>IF(E217=1,SUMIF(E$10:E217,1),"")</f>
        <v/>
      </c>
      <c r="B217" s="533">
        <f t="shared" si="54"/>
        <v>4</v>
      </c>
      <c r="C217" s="397" t="str">
        <f t="shared" si="59"/>
        <v>Trương Văn Lượng</v>
      </c>
      <c r="D217" s="439" t="s">
        <v>1268</v>
      </c>
      <c r="E217" s="295">
        <v>2</v>
      </c>
      <c r="F217" s="483">
        <v>31263</v>
      </c>
      <c r="G217" s="295">
        <v>2</v>
      </c>
      <c r="H217" s="517" t="s">
        <v>1880</v>
      </c>
      <c r="I217" s="518"/>
      <c r="J217" s="518"/>
      <c r="K217" s="518"/>
      <c r="L217" s="518"/>
      <c r="M217" s="518"/>
      <c r="N217" s="530" t="s">
        <v>1086</v>
      </c>
      <c r="O217" s="295">
        <v>6</v>
      </c>
      <c r="P217" s="295"/>
      <c r="Q217" s="295"/>
      <c r="R217" s="295"/>
      <c r="S217" s="485"/>
      <c r="T217" s="485"/>
      <c r="U217" s="515"/>
      <c r="V217" s="404"/>
      <c r="W217" s="404"/>
      <c r="X217" s="404"/>
      <c r="Y217" s="404"/>
      <c r="Z217" s="404"/>
      <c r="AA217" s="404"/>
      <c r="AB217" s="404"/>
      <c r="AC217" s="404"/>
      <c r="AD217" s="404"/>
      <c r="AE217" s="482"/>
      <c r="AF217" s="482"/>
      <c r="AG217" s="482" t="s">
        <v>106</v>
      </c>
      <c r="AH217" s="482"/>
      <c r="AI217" s="482"/>
      <c r="AJ217" s="404"/>
      <c r="AK217" s="482"/>
      <c r="AL217" s="301">
        <f t="shared" ca="1" si="56"/>
        <v>40.389041095890413</v>
      </c>
      <c r="AM217" s="75" t="str">
        <f t="shared" si="57"/>
        <v/>
      </c>
      <c r="AN217" s="125" t="str">
        <f t="shared" si="58"/>
        <v/>
      </c>
    </row>
    <row r="218" spans="1:44" s="197" customFormat="1" ht="12.75">
      <c r="A218" s="299" t="str">
        <f>IF(E218=1,SUMIF(E$10:E218,1),"")</f>
        <v/>
      </c>
      <c r="B218" s="533">
        <f t="shared" si="54"/>
        <v>5</v>
      </c>
      <c r="C218" s="397" t="str">
        <f t="shared" si="59"/>
        <v>Trương Văn Lượng</v>
      </c>
      <c r="D218" s="439" t="s">
        <v>1881</v>
      </c>
      <c r="E218" s="295">
        <v>3</v>
      </c>
      <c r="F218" s="483">
        <v>42795</v>
      </c>
      <c r="G218" s="295">
        <v>2</v>
      </c>
      <c r="H218" s="517" t="s">
        <v>1882</v>
      </c>
      <c r="I218" s="518"/>
      <c r="J218" s="518"/>
      <c r="K218" s="518"/>
      <c r="L218" s="518"/>
      <c r="M218" s="518"/>
      <c r="N218" s="530" t="s">
        <v>1086</v>
      </c>
      <c r="O218" s="295">
        <v>6</v>
      </c>
      <c r="P218" s="295"/>
      <c r="Q218" s="295"/>
      <c r="R218" s="295"/>
      <c r="S218" s="485"/>
      <c r="T218" s="485"/>
      <c r="U218" s="515"/>
      <c r="V218" s="404"/>
      <c r="W218" s="404"/>
      <c r="X218" s="404" t="s">
        <v>106</v>
      </c>
      <c r="Y218" s="404"/>
      <c r="Z218" s="404"/>
      <c r="AA218" s="404"/>
      <c r="AB218" s="404"/>
      <c r="AC218" s="404"/>
      <c r="AD218" s="404"/>
      <c r="AE218" s="482"/>
      <c r="AF218" s="482"/>
      <c r="AG218" s="482" t="s">
        <v>106</v>
      </c>
      <c r="AH218" s="482"/>
      <c r="AI218" s="482"/>
      <c r="AJ218" s="404"/>
      <c r="AK218" s="481"/>
      <c r="AL218" s="301">
        <f t="shared" ca="1" si="56"/>
        <v>8.794520547945206</v>
      </c>
      <c r="AM218" s="75" t="str">
        <f t="shared" si="57"/>
        <v/>
      </c>
      <c r="AN218" s="125" t="str">
        <f t="shared" si="58"/>
        <v/>
      </c>
    </row>
    <row r="219" spans="1:44" s="77" customFormat="1" ht="12.75">
      <c r="A219" s="299" t="str">
        <f>IF(E219=1,SUMIF(E$10:E219,1),"")</f>
        <v/>
      </c>
      <c r="B219" s="533">
        <f t="shared" si="54"/>
        <v>6</v>
      </c>
      <c r="C219" s="397" t="str">
        <f t="shared" si="59"/>
        <v>Trương Văn Lượng</v>
      </c>
      <c r="D219" s="439" t="s">
        <v>1883</v>
      </c>
      <c r="E219" s="295">
        <v>3</v>
      </c>
      <c r="F219" s="483">
        <v>43486</v>
      </c>
      <c r="G219" s="295">
        <v>1</v>
      </c>
      <c r="H219" s="517" t="s">
        <v>1884</v>
      </c>
      <c r="I219" s="518"/>
      <c r="J219" s="518"/>
      <c r="K219" s="518"/>
      <c r="L219" s="518"/>
      <c r="M219" s="518"/>
      <c r="N219" s="530" t="s">
        <v>1086</v>
      </c>
      <c r="O219" s="295">
        <v>6</v>
      </c>
      <c r="P219" s="295"/>
      <c r="Q219" s="295"/>
      <c r="R219" s="295"/>
      <c r="S219" s="485"/>
      <c r="T219" s="485"/>
      <c r="U219" s="424"/>
      <c r="V219" s="424"/>
      <c r="W219" s="424"/>
      <c r="X219" s="424"/>
      <c r="Y219" s="424"/>
      <c r="Z219" s="424"/>
      <c r="AA219" s="424"/>
      <c r="AB219" s="424"/>
      <c r="AC219" s="424"/>
      <c r="AD219" s="424"/>
      <c r="AE219" s="481"/>
      <c r="AF219" s="481"/>
      <c r="AG219" s="482" t="s">
        <v>106</v>
      </c>
      <c r="AH219" s="481"/>
      <c r="AI219" s="481"/>
      <c r="AJ219" s="424"/>
      <c r="AK219" s="482"/>
      <c r="AL219" s="301">
        <f t="shared" ca="1" si="56"/>
        <v>6.9013698630136986</v>
      </c>
      <c r="AM219" s="75" t="str">
        <f>IF(AND(E219=1,AG219=""),1,IF(AND(E219=1,O219=1,AG219="x"),#REF!,IF(AND(E219=1,O219&lt;&gt;1),O219,IF(OR(E219&gt;1,E219=0),""))))</f>
        <v/>
      </c>
      <c r="AN219" s="125" t="str">
        <f t="shared" si="58"/>
        <v/>
      </c>
    </row>
    <row r="220" spans="1:44" s="77" customFormat="1" ht="12.75">
      <c r="A220" s="299">
        <v>63</v>
      </c>
      <c r="B220" s="533">
        <f>IF(E220=1,1,IF(E220&gt;1,#REF!+1,""))</f>
        <v>1</v>
      </c>
      <c r="C220" s="397" t="str">
        <f>IF(E220="","",IF(E220=1,D220,#REF!))</f>
        <v>Bùi Văn Duy</v>
      </c>
      <c r="D220" s="512" t="s">
        <v>658</v>
      </c>
      <c r="E220" s="585">
        <v>1</v>
      </c>
      <c r="F220" s="514">
        <v>31291</v>
      </c>
      <c r="G220" s="299">
        <v>1</v>
      </c>
      <c r="H220" s="517" t="s">
        <v>1885</v>
      </c>
      <c r="I220" s="518"/>
      <c r="J220" s="518"/>
      <c r="K220" s="518"/>
      <c r="L220" s="518"/>
      <c r="M220" s="518"/>
      <c r="N220" s="513" t="s">
        <v>1086</v>
      </c>
      <c r="O220" s="299">
        <v>6</v>
      </c>
      <c r="P220" s="299"/>
      <c r="Q220" s="299"/>
      <c r="R220" s="299"/>
      <c r="S220" s="480">
        <v>140</v>
      </c>
      <c r="T220" s="480">
        <v>20</v>
      </c>
      <c r="U220" s="404">
        <v>1</v>
      </c>
      <c r="V220" s="404"/>
      <c r="W220" s="404"/>
      <c r="X220" s="404"/>
      <c r="Y220" s="404"/>
      <c r="Z220" s="404"/>
      <c r="AA220" s="404"/>
      <c r="AB220" s="404">
        <v>8</v>
      </c>
      <c r="AC220" s="404"/>
      <c r="AD220" s="404"/>
      <c r="AE220" s="482"/>
      <c r="AF220" s="482"/>
      <c r="AG220" s="482" t="s">
        <v>106</v>
      </c>
      <c r="AH220" s="482"/>
      <c r="AI220" s="482"/>
      <c r="AJ220" s="404">
        <v>7</v>
      </c>
      <c r="AK220" s="482"/>
      <c r="AL220" s="301">
        <f t="shared" ca="1" si="56"/>
        <v>40.31232876712329</v>
      </c>
      <c r="AM220" s="75">
        <f t="shared" si="57"/>
        <v>6</v>
      </c>
      <c r="AN220" s="125" t="e">
        <f t="shared" si="58"/>
        <v>#N/A</v>
      </c>
      <c r="AO220" s="197"/>
      <c r="AP220" s="197"/>
      <c r="AQ220" s="197"/>
      <c r="AR220" s="197"/>
    </row>
    <row r="221" spans="1:44" s="77" customFormat="1" ht="12.75">
      <c r="A221" s="299" t="str">
        <f>IF(E221=1,SUMIF(E$10:E221,1),"")</f>
        <v/>
      </c>
      <c r="B221" s="533">
        <f t="shared" si="54"/>
        <v>2</v>
      </c>
      <c r="C221" s="397" t="str">
        <f t="shared" si="59"/>
        <v>Bùi Văn Duy</v>
      </c>
      <c r="D221" s="586" t="s">
        <v>1886</v>
      </c>
      <c r="E221" s="488">
        <v>2</v>
      </c>
      <c r="F221" s="587">
        <v>30560</v>
      </c>
      <c r="G221" s="295">
        <v>2</v>
      </c>
      <c r="H221" s="535" t="s">
        <v>1887</v>
      </c>
      <c r="I221" s="478"/>
      <c r="J221" s="478"/>
      <c r="K221" s="478"/>
      <c r="L221" s="478"/>
      <c r="M221" s="478"/>
      <c r="N221" s="530" t="s">
        <v>1086</v>
      </c>
      <c r="O221" s="588">
        <v>1</v>
      </c>
      <c r="P221" s="588"/>
      <c r="Q221" s="588"/>
      <c r="R221" s="588"/>
      <c r="S221" s="485"/>
      <c r="T221" s="485"/>
      <c r="U221" s="424"/>
      <c r="V221" s="424"/>
      <c r="W221" s="424"/>
      <c r="X221" s="424"/>
      <c r="Y221" s="424"/>
      <c r="Z221" s="424"/>
      <c r="AA221" s="424"/>
      <c r="AB221" s="424"/>
      <c r="AC221" s="424"/>
      <c r="AD221" s="424"/>
      <c r="AE221" s="481"/>
      <c r="AF221" s="481"/>
      <c r="AG221" s="482" t="s">
        <v>1087</v>
      </c>
      <c r="AH221" s="481"/>
      <c r="AI221" s="481"/>
      <c r="AJ221" s="424"/>
      <c r="AK221" s="481"/>
      <c r="AL221" s="301">
        <f t="shared" ca="1" si="56"/>
        <v>42.315068493150683</v>
      </c>
      <c r="AM221" s="75" t="str">
        <f t="shared" si="57"/>
        <v/>
      </c>
      <c r="AN221" s="125" t="str">
        <f t="shared" si="58"/>
        <v/>
      </c>
    </row>
    <row r="222" spans="1:44" s="197" customFormat="1" ht="24.75" customHeight="1">
      <c r="A222" s="299" t="str">
        <f>IF(E222=1,SUMIF(E$10:E222,1),"")</f>
        <v/>
      </c>
      <c r="B222" s="533">
        <f t="shared" si="54"/>
        <v>3</v>
      </c>
      <c r="C222" s="397" t="str">
        <f t="shared" si="59"/>
        <v>Bùi Văn Duy</v>
      </c>
      <c r="D222" s="511" t="s">
        <v>1888</v>
      </c>
      <c r="E222" s="295">
        <v>3</v>
      </c>
      <c r="F222" s="531">
        <v>39675</v>
      </c>
      <c r="G222" s="295">
        <v>2</v>
      </c>
      <c r="H222" s="517" t="s">
        <v>1889</v>
      </c>
      <c r="I222" s="518"/>
      <c r="J222" s="518"/>
      <c r="K222" s="518"/>
      <c r="L222" s="518"/>
      <c r="M222" s="518"/>
      <c r="N222" s="530" t="s">
        <v>1086</v>
      </c>
      <c r="O222" s="295">
        <v>6</v>
      </c>
      <c r="P222" s="295"/>
      <c r="Q222" s="295"/>
      <c r="R222" s="295"/>
      <c r="S222" s="485"/>
      <c r="T222" s="485"/>
      <c r="U222" s="404"/>
      <c r="V222" s="404"/>
      <c r="W222" s="404"/>
      <c r="X222" s="404" t="s">
        <v>106</v>
      </c>
      <c r="Y222" s="404"/>
      <c r="Z222" s="404"/>
      <c r="AA222" s="404"/>
      <c r="AB222" s="404"/>
      <c r="AC222" s="404"/>
      <c r="AD222" s="404"/>
      <c r="AE222" s="482"/>
      <c r="AF222" s="482"/>
      <c r="AG222" s="482" t="s">
        <v>106</v>
      </c>
      <c r="AH222" s="482"/>
      <c r="AI222" s="482"/>
      <c r="AJ222" s="404"/>
      <c r="AK222" s="482"/>
      <c r="AL222" s="301">
        <f t="shared" ca="1" si="56"/>
        <v>17.342465753424658</v>
      </c>
      <c r="AM222" s="75" t="str">
        <f t="shared" si="57"/>
        <v/>
      </c>
      <c r="AN222" s="125" t="str">
        <f t="shared" si="58"/>
        <v/>
      </c>
      <c r="AO222" s="77"/>
      <c r="AP222" s="77"/>
      <c r="AQ222" s="77"/>
      <c r="AR222" s="77"/>
    </row>
    <row r="223" spans="1:44" s="77" customFormat="1" ht="12.75">
      <c r="A223" s="299" t="str">
        <f>IF(E223=1,SUMIF(E$10:E223,1),"")</f>
        <v/>
      </c>
      <c r="B223" s="533">
        <f t="shared" si="54"/>
        <v>4</v>
      </c>
      <c r="C223" s="397" t="str">
        <f t="shared" si="59"/>
        <v>Bùi Văn Duy</v>
      </c>
      <c r="D223" s="511" t="s">
        <v>1890</v>
      </c>
      <c r="E223" s="295">
        <v>3</v>
      </c>
      <c r="F223" s="531">
        <v>40174</v>
      </c>
      <c r="G223" s="295">
        <v>2</v>
      </c>
      <c r="H223" s="517" t="s">
        <v>1891</v>
      </c>
      <c r="I223" s="518"/>
      <c r="J223" s="518"/>
      <c r="K223" s="518"/>
      <c r="L223" s="518"/>
      <c r="M223" s="518"/>
      <c r="N223" s="530" t="s">
        <v>1086</v>
      </c>
      <c r="O223" s="295">
        <v>6</v>
      </c>
      <c r="P223" s="295"/>
      <c r="Q223" s="295"/>
      <c r="R223" s="295"/>
      <c r="S223" s="485"/>
      <c r="T223" s="485"/>
      <c r="U223" s="404"/>
      <c r="V223" s="404"/>
      <c r="W223" s="404"/>
      <c r="X223" s="404" t="s">
        <v>106</v>
      </c>
      <c r="Y223" s="404"/>
      <c r="Z223" s="404"/>
      <c r="AA223" s="404"/>
      <c r="AB223" s="404"/>
      <c r="AC223" s="404"/>
      <c r="AD223" s="404"/>
      <c r="AE223" s="482"/>
      <c r="AF223" s="482"/>
      <c r="AG223" s="482" t="s">
        <v>106</v>
      </c>
      <c r="AH223" s="482"/>
      <c r="AI223" s="482"/>
      <c r="AJ223" s="404"/>
      <c r="AK223" s="482"/>
      <c r="AL223" s="301">
        <f t="shared" ca="1" si="56"/>
        <v>15.975342465753425</v>
      </c>
      <c r="AM223" s="75" t="str">
        <f t="shared" si="57"/>
        <v/>
      </c>
      <c r="AN223" s="125" t="str">
        <f t="shared" si="58"/>
        <v/>
      </c>
    </row>
    <row r="224" spans="1:44" s="77" customFormat="1" ht="24" customHeight="1">
      <c r="A224" s="299" t="str">
        <f>IF(E224=1,SUMIF(E$10:E224,1),"")</f>
        <v/>
      </c>
      <c r="B224" s="533">
        <f t="shared" si="54"/>
        <v>5</v>
      </c>
      <c r="C224" s="397" t="str">
        <f t="shared" si="59"/>
        <v>Bùi Văn Duy</v>
      </c>
      <c r="D224" s="511" t="s">
        <v>1187</v>
      </c>
      <c r="E224" s="295">
        <v>3</v>
      </c>
      <c r="F224" s="531">
        <v>42669</v>
      </c>
      <c r="G224" s="295">
        <v>2</v>
      </c>
      <c r="H224" s="535" t="s">
        <v>1892</v>
      </c>
      <c r="I224" s="478"/>
      <c r="J224" s="478"/>
      <c r="K224" s="478"/>
      <c r="L224" s="478"/>
      <c r="M224" s="478"/>
      <c r="N224" s="530" t="s">
        <v>1086</v>
      </c>
      <c r="O224" s="295">
        <v>6</v>
      </c>
      <c r="P224" s="295"/>
      <c r="Q224" s="295"/>
      <c r="R224" s="295"/>
      <c r="S224" s="485"/>
      <c r="T224" s="485"/>
      <c r="U224" s="404"/>
      <c r="V224" s="404"/>
      <c r="W224" s="404"/>
      <c r="X224" s="404" t="s">
        <v>106</v>
      </c>
      <c r="Y224" s="404"/>
      <c r="Z224" s="404"/>
      <c r="AA224" s="404"/>
      <c r="AB224" s="404"/>
      <c r="AC224" s="404"/>
      <c r="AD224" s="404"/>
      <c r="AE224" s="482"/>
      <c r="AF224" s="482"/>
      <c r="AG224" s="482" t="s">
        <v>106</v>
      </c>
      <c r="AH224" s="482"/>
      <c r="AI224" s="482"/>
      <c r="AJ224" s="404"/>
      <c r="AK224" s="482"/>
      <c r="AL224" s="301">
        <f t="shared" ca="1" si="56"/>
        <v>9.1397260273972609</v>
      </c>
      <c r="AM224" s="75" t="str">
        <f t="shared" si="57"/>
        <v/>
      </c>
      <c r="AN224" s="125" t="str">
        <f t="shared" si="58"/>
        <v/>
      </c>
    </row>
    <row r="225" spans="1:44" s="77" customFormat="1" ht="22.5" customHeight="1">
      <c r="A225" s="299" t="str">
        <f>IF(E225=1,SUMIF(E$10:E225,1),"")</f>
        <v/>
      </c>
      <c r="B225" s="533">
        <f t="shared" si="54"/>
        <v>6</v>
      </c>
      <c r="C225" s="397" t="str">
        <f t="shared" si="59"/>
        <v>Bùi Văn Duy</v>
      </c>
      <c r="D225" s="511" t="s">
        <v>1893</v>
      </c>
      <c r="E225" s="295">
        <v>3</v>
      </c>
      <c r="F225" s="531">
        <v>43389</v>
      </c>
      <c r="G225" s="295">
        <v>2</v>
      </c>
      <c r="H225" s="517" t="s">
        <v>1894</v>
      </c>
      <c r="I225" s="518"/>
      <c r="J225" s="518"/>
      <c r="K225" s="518"/>
      <c r="L225" s="518"/>
      <c r="M225" s="518"/>
      <c r="N225" s="530" t="s">
        <v>1086</v>
      </c>
      <c r="O225" s="295">
        <v>6</v>
      </c>
      <c r="P225" s="295"/>
      <c r="Q225" s="295"/>
      <c r="R225" s="295"/>
      <c r="S225" s="485"/>
      <c r="T225" s="485"/>
      <c r="U225" s="404"/>
      <c r="V225" s="404"/>
      <c r="W225" s="404"/>
      <c r="X225" s="404"/>
      <c r="Y225" s="404"/>
      <c r="Z225" s="404"/>
      <c r="AA225" s="404"/>
      <c r="AB225" s="404"/>
      <c r="AC225" s="404"/>
      <c r="AD225" s="404"/>
      <c r="AE225" s="482"/>
      <c r="AF225" s="482"/>
      <c r="AG225" s="482" t="s">
        <v>106</v>
      </c>
      <c r="AH225" s="482"/>
      <c r="AI225" s="482"/>
      <c r="AJ225" s="404"/>
      <c r="AK225" s="482"/>
      <c r="AL225" s="301">
        <f t="shared" ca="1" si="56"/>
        <v>7.1671232876712327</v>
      </c>
      <c r="AM225" s="75" t="str">
        <f>IF(AND(E225=1,AG225=""),1,IF(AND(E225=1,O225=1,AG225="x"),#REF!,IF(AND(E225=1,O225&lt;&gt;1),O225,IF(OR(E225&gt;1,E225=0),""))))</f>
        <v/>
      </c>
      <c r="AN225" s="125" t="str">
        <f t="shared" si="58"/>
        <v/>
      </c>
    </row>
    <row r="226" spans="1:44" s="77" customFormat="1" ht="12.75">
      <c r="A226" s="299">
        <v>64</v>
      </c>
      <c r="B226" s="533">
        <f>IF(E226=1,1,IF(E226&gt;1,#REF!+1,""))</f>
        <v>1</v>
      </c>
      <c r="C226" s="397" t="str">
        <f>IF(E226="","",IF(E226=1,D226,#REF!))</f>
        <v>Phạm Văn Long</v>
      </c>
      <c r="D226" s="512" t="s">
        <v>1586</v>
      </c>
      <c r="E226" s="513">
        <v>1</v>
      </c>
      <c r="F226" s="514">
        <v>22051</v>
      </c>
      <c r="G226" s="299">
        <v>1</v>
      </c>
      <c r="H226" s="517" t="s">
        <v>1895</v>
      </c>
      <c r="I226" s="518"/>
      <c r="J226" s="518"/>
      <c r="K226" s="518"/>
      <c r="L226" s="518"/>
      <c r="M226" s="518"/>
      <c r="N226" s="513" t="s">
        <v>1086</v>
      </c>
      <c r="O226" s="299">
        <v>6</v>
      </c>
      <c r="P226" s="299"/>
      <c r="Q226" s="299"/>
      <c r="R226" s="299"/>
      <c r="S226" s="480">
        <v>140</v>
      </c>
      <c r="T226" s="480">
        <v>20</v>
      </c>
      <c r="U226" s="404">
        <v>1</v>
      </c>
      <c r="V226" s="404">
        <v>2</v>
      </c>
      <c r="W226" s="404"/>
      <c r="X226" s="404"/>
      <c r="Y226" s="404"/>
      <c r="Z226" s="404"/>
      <c r="AA226" s="404"/>
      <c r="AB226" s="404"/>
      <c r="AC226" s="404"/>
      <c r="AD226" s="404"/>
      <c r="AE226" s="482"/>
      <c r="AF226" s="482"/>
      <c r="AG226" s="482" t="s">
        <v>106</v>
      </c>
      <c r="AH226" s="482"/>
      <c r="AI226" s="482"/>
      <c r="AJ226" s="404">
        <v>3</v>
      </c>
      <c r="AK226" s="482"/>
      <c r="AL226" s="301">
        <f t="shared" ca="1" si="56"/>
        <v>65.627397260273966</v>
      </c>
      <c r="AM226" s="75">
        <f t="shared" si="57"/>
        <v>6</v>
      </c>
      <c r="AN226" s="125" t="e">
        <f t="shared" si="58"/>
        <v>#N/A</v>
      </c>
    </row>
    <row r="227" spans="1:44" s="77" customFormat="1" ht="12.75">
      <c r="A227" s="299" t="str">
        <f>IF(E227=1,SUMIF(E$10:E227,1),"")</f>
        <v/>
      </c>
      <c r="B227" s="533">
        <f t="shared" si="54"/>
        <v>2</v>
      </c>
      <c r="C227" s="397" t="str">
        <f t="shared" si="59"/>
        <v>Phạm Văn Long</v>
      </c>
      <c r="D227" s="511" t="s">
        <v>277</v>
      </c>
      <c r="E227" s="530">
        <v>2</v>
      </c>
      <c r="F227" s="531">
        <v>22176</v>
      </c>
      <c r="G227" s="295">
        <v>2</v>
      </c>
      <c r="H227" s="517" t="s">
        <v>1896</v>
      </c>
      <c r="I227" s="518"/>
      <c r="J227" s="518"/>
      <c r="K227" s="518"/>
      <c r="L227" s="518"/>
      <c r="M227" s="518"/>
      <c r="N227" s="530" t="s">
        <v>1086</v>
      </c>
      <c r="O227" s="295">
        <v>6</v>
      </c>
      <c r="P227" s="295"/>
      <c r="Q227" s="295"/>
      <c r="R227" s="295"/>
      <c r="S227" s="485"/>
      <c r="T227" s="485"/>
      <c r="U227" s="404"/>
      <c r="V227" s="404"/>
      <c r="W227" s="404"/>
      <c r="X227" s="404"/>
      <c r="Y227" s="404"/>
      <c r="Z227" s="404"/>
      <c r="AA227" s="404"/>
      <c r="AB227" s="404"/>
      <c r="AC227" s="404"/>
      <c r="AD227" s="404"/>
      <c r="AE227" s="482"/>
      <c r="AF227" s="482"/>
      <c r="AG227" s="482" t="s">
        <v>106</v>
      </c>
      <c r="AH227" s="482"/>
      <c r="AI227" s="482"/>
      <c r="AJ227" s="404"/>
      <c r="AK227" s="482"/>
      <c r="AL227" s="301">
        <f t="shared" ca="1" si="56"/>
        <v>65.284931506849318</v>
      </c>
      <c r="AM227" s="75" t="str">
        <f t="shared" si="57"/>
        <v/>
      </c>
      <c r="AN227" s="125" t="str">
        <f t="shared" si="58"/>
        <v/>
      </c>
    </row>
    <row r="228" spans="1:44" s="77" customFormat="1" ht="12.75">
      <c r="A228" s="299" t="str">
        <f>IF(E228=1,SUMIF(E$10:E228,1),"")</f>
        <v/>
      </c>
      <c r="B228" s="533">
        <f t="shared" si="54"/>
        <v>3</v>
      </c>
      <c r="C228" s="397" t="str">
        <f t="shared" si="59"/>
        <v>Phạm Văn Long</v>
      </c>
      <c r="D228" s="439" t="s">
        <v>1897</v>
      </c>
      <c r="E228" s="295">
        <v>5</v>
      </c>
      <c r="F228" s="483">
        <v>41192</v>
      </c>
      <c r="G228" s="295">
        <v>2</v>
      </c>
      <c r="H228" s="517" t="s">
        <v>1898</v>
      </c>
      <c r="I228" s="518"/>
      <c r="J228" s="518"/>
      <c r="K228" s="518"/>
      <c r="L228" s="518"/>
      <c r="M228" s="518"/>
      <c r="N228" s="530" t="s">
        <v>1086</v>
      </c>
      <c r="O228" s="295">
        <v>6</v>
      </c>
      <c r="P228" s="295"/>
      <c r="Q228" s="295"/>
      <c r="R228" s="295"/>
      <c r="S228" s="485"/>
      <c r="T228" s="485"/>
      <c r="U228" s="404"/>
      <c r="V228" s="404"/>
      <c r="W228" s="404"/>
      <c r="X228" s="404"/>
      <c r="Y228" s="404"/>
      <c r="Z228" s="404"/>
      <c r="AA228" s="404"/>
      <c r="AB228" s="404"/>
      <c r="AC228" s="404"/>
      <c r="AD228" s="404"/>
      <c r="AE228" s="482"/>
      <c r="AF228" s="482"/>
      <c r="AG228" s="482" t="s">
        <v>106</v>
      </c>
      <c r="AH228" s="482"/>
      <c r="AI228" s="482"/>
      <c r="AJ228" s="404"/>
      <c r="AK228" s="482"/>
      <c r="AL228" s="301">
        <f t="shared" ca="1" si="56"/>
        <v>13.186301369863013</v>
      </c>
      <c r="AM228" s="75" t="str">
        <f>IF(AND(E228=1,AG228=""),1,IF(AND(E228=1,O228=1,AG228="x"),#REF!,IF(AND(E228=1,O228&lt;&gt;1),O228,IF(OR(E228&gt;1,E228=0),""))))</f>
        <v/>
      </c>
      <c r="AN228" s="125" t="str">
        <f t="shared" si="58"/>
        <v/>
      </c>
    </row>
    <row r="229" spans="1:44" s="77" customFormat="1" ht="12.75">
      <c r="A229" s="299">
        <v>65</v>
      </c>
      <c r="B229" s="295">
        <f t="shared" si="54"/>
        <v>1</v>
      </c>
      <c r="C229" s="397" t="str">
        <f t="shared" si="59"/>
        <v>Quách Thị Thường</v>
      </c>
      <c r="D229" s="512" t="s">
        <v>1899</v>
      </c>
      <c r="E229" s="585">
        <v>1</v>
      </c>
      <c r="F229" s="514">
        <v>21835</v>
      </c>
      <c r="G229" s="299">
        <v>2</v>
      </c>
      <c r="H229" s="516" t="s">
        <v>1900</v>
      </c>
      <c r="I229" s="196"/>
      <c r="J229" s="405"/>
      <c r="K229" s="405"/>
      <c r="L229" s="405"/>
      <c r="M229" s="405"/>
      <c r="N229" s="513" t="s">
        <v>1086</v>
      </c>
      <c r="O229" s="299">
        <v>6</v>
      </c>
      <c r="P229" s="405"/>
      <c r="Q229" s="405"/>
      <c r="R229" s="405"/>
      <c r="S229" s="480">
        <v>135</v>
      </c>
      <c r="T229" s="480">
        <v>20</v>
      </c>
      <c r="U229" s="404">
        <v>1</v>
      </c>
      <c r="V229" s="404"/>
      <c r="W229" s="404"/>
      <c r="X229" s="404"/>
      <c r="Y229" s="404">
        <v>5</v>
      </c>
      <c r="Z229" s="404"/>
      <c r="AA229" s="404"/>
      <c r="AB229" s="404"/>
      <c r="AC229" s="404"/>
      <c r="AD229" s="404"/>
      <c r="AE229" s="482"/>
      <c r="AF229" s="482"/>
      <c r="AG229" s="482" t="s">
        <v>106</v>
      </c>
      <c r="AH229" s="482"/>
      <c r="AI229" s="482"/>
      <c r="AJ229" s="404">
        <v>1</v>
      </c>
      <c r="AK229" s="481"/>
      <c r="AL229" s="301">
        <f t="shared" ca="1" si="56"/>
        <v>66.219178082191775</v>
      </c>
      <c r="AM229" s="75">
        <f t="shared" ref="AM229:AM230" si="60">IF(AND(E229=1,AG229=""),1,IF(AND(E229=1,O229=1,AG229="x"),O230,IF(AND(E229=1,O229&lt;&gt;1),O229,IF(OR(E229&gt;1,E229=0),""))))</f>
        <v>6</v>
      </c>
      <c r="AN229" s="125" t="e">
        <f t="shared" ref="AN229:AN236" si="61">IF(AM229="","",(VLOOKUP(AM229,$AO$11:$AR$44,2,0)))</f>
        <v>#N/A</v>
      </c>
    </row>
    <row r="230" spans="1:44" s="197" customFormat="1" ht="12.75">
      <c r="A230" s="299" t="str">
        <f>IF(E230=1,SUMIF(E$10:E230,1),"")</f>
        <v/>
      </c>
      <c r="B230" s="295">
        <f t="shared" si="54"/>
        <v>2</v>
      </c>
      <c r="C230" s="397" t="str">
        <f t="shared" si="59"/>
        <v>Quách Thị Thường</v>
      </c>
      <c r="D230" s="511" t="s">
        <v>1901</v>
      </c>
      <c r="E230" s="589">
        <v>2</v>
      </c>
      <c r="F230" s="531">
        <v>33527</v>
      </c>
      <c r="G230" s="295">
        <v>1</v>
      </c>
      <c r="H230" s="516" t="s">
        <v>1902</v>
      </c>
      <c r="I230" s="196"/>
      <c r="J230" s="405"/>
      <c r="K230" s="405"/>
      <c r="L230" s="405"/>
      <c r="M230" s="405"/>
      <c r="N230" s="530" t="s">
        <v>1086</v>
      </c>
      <c r="O230" s="530">
        <v>6</v>
      </c>
      <c r="P230" s="405"/>
      <c r="Q230" s="405"/>
      <c r="R230" s="405"/>
      <c r="S230" s="485"/>
      <c r="T230" s="485"/>
      <c r="U230" s="404"/>
      <c r="V230" s="404"/>
      <c r="W230" s="404"/>
      <c r="X230" s="404"/>
      <c r="Y230" s="404"/>
      <c r="Z230" s="404"/>
      <c r="AA230" s="404"/>
      <c r="AB230" s="404"/>
      <c r="AC230" s="404"/>
      <c r="AD230" s="404"/>
      <c r="AE230" s="482"/>
      <c r="AF230" s="482"/>
      <c r="AG230" s="482" t="s">
        <v>106</v>
      </c>
      <c r="AH230" s="482"/>
      <c r="AI230" s="482"/>
      <c r="AJ230" s="404"/>
      <c r="AK230" s="482"/>
      <c r="AL230" s="301">
        <f t="shared" ca="1" si="56"/>
        <v>34.186301369863017</v>
      </c>
      <c r="AM230" s="75" t="str">
        <f t="shared" si="60"/>
        <v/>
      </c>
      <c r="AN230" s="125" t="str">
        <f t="shared" si="61"/>
        <v/>
      </c>
    </row>
    <row r="231" spans="1:44" s="77" customFormat="1" ht="12.75">
      <c r="A231" s="299" t="str">
        <f>IF(E231=1,SUMIF(E$10:E231,1),"")</f>
        <v/>
      </c>
      <c r="B231" s="295">
        <f t="shared" si="54"/>
        <v>3</v>
      </c>
      <c r="C231" s="397" t="str">
        <f t="shared" si="59"/>
        <v>Quách Thị Thường</v>
      </c>
      <c r="D231" s="511" t="s">
        <v>1903</v>
      </c>
      <c r="E231" s="589">
        <v>5</v>
      </c>
      <c r="F231" s="590">
        <v>43825</v>
      </c>
      <c r="G231" s="295">
        <v>1</v>
      </c>
      <c r="H231" s="413" t="s">
        <v>1904</v>
      </c>
      <c r="I231" s="196"/>
      <c r="J231" s="405"/>
      <c r="K231" s="405"/>
      <c r="L231" s="405"/>
      <c r="M231" s="405"/>
      <c r="N231" s="530" t="s">
        <v>1086</v>
      </c>
      <c r="O231" s="530">
        <v>1</v>
      </c>
      <c r="P231" s="405"/>
      <c r="Q231" s="405"/>
      <c r="R231" s="405"/>
      <c r="S231" s="485"/>
      <c r="T231" s="485"/>
      <c r="U231" s="404"/>
      <c r="V231" s="404"/>
      <c r="W231" s="404"/>
      <c r="X231" s="404"/>
      <c r="Y231" s="404"/>
      <c r="Z231" s="404"/>
      <c r="AA231" s="404"/>
      <c r="AB231" s="404"/>
      <c r="AC231" s="404"/>
      <c r="AD231" s="404"/>
      <c r="AE231" s="482"/>
      <c r="AF231" s="482"/>
      <c r="AG231" s="482" t="s">
        <v>1087</v>
      </c>
      <c r="AH231" s="482"/>
      <c r="AI231" s="482"/>
      <c r="AJ231" s="404"/>
      <c r="AK231" s="482"/>
      <c r="AL231" s="301">
        <f t="shared" ca="1" si="56"/>
        <v>5.9726027397260273</v>
      </c>
      <c r="AM231" s="75" t="str">
        <f>IF(AND(E231=1,AG231=""),1,IF(AND(E231=1,O231=1,AG231="x"),O239,IF(AND(E231=1,O231&lt;&gt;1),O231,IF(OR(E231&gt;1,E231=0),""))))</f>
        <v/>
      </c>
      <c r="AN231" s="125" t="str">
        <f t="shared" si="61"/>
        <v/>
      </c>
    </row>
    <row r="232" spans="1:44" s="77" customFormat="1" ht="12.75">
      <c r="A232" s="299" t="str">
        <f>IF(E232=1,SUMIF(E$10:E232,1),"")</f>
        <v/>
      </c>
      <c r="B232" s="295">
        <f t="shared" si="54"/>
        <v>4</v>
      </c>
      <c r="C232" s="397" t="str">
        <f t="shared" si="59"/>
        <v>Quách Thị Thường</v>
      </c>
      <c r="D232" s="511" t="s">
        <v>1905</v>
      </c>
      <c r="E232" s="589">
        <v>3</v>
      </c>
      <c r="F232" s="590"/>
      <c r="G232" s="295">
        <v>1</v>
      </c>
      <c r="H232" s="413"/>
      <c r="I232" s="196"/>
      <c r="J232" s="405"/>
      <c r="K232" s="405"/>
      <c r="L232" s="405"/>
      <c r="M232" s="405"/>
      <c r="N232" s="530" t="s">
        <v>1086</v>
      </c>
      <c r="O232" s="530">
        <v>2</v>
      </c>
      <c r="P232" s="405"/>
      <c r="Q232" s="405"/>
      <c r="R232" s="405"/>
      <c r="S232" s="485"/>
      <c r="T232" s="485"/>
      <c r="U232" s="404"/>
      <c r="V232" s="404"/>
      <c r="W232" s="404"/>
      <c r="X232" s="404"/>
      <c r="Y232" s="404"/>
      <c r="Z232" s="404"/>
      <c r="AA232" s="404"/>
      <c r="AB232" s="404"/>
      <c r="AC232" s="404"/>
      <c r="AD232" s="404"/>
      <c r="AE232" s="482"/>
      <c r="AF232" s="482"/>
      <c r="AG232" s="482" t="s">
        <v>1087</v>
      </c>
      <c r="AH232" s="482"/>
      <c r="AI232" s="482"/>
      <c r="AJ232" s="404"/>
      <c r="AK232" s="482"/>
      <c r="AL232" s="301" t="str">
        <f t="shared" ca="1" si="56"/>
        <v/>
      </c>
      <c r="AM232" s="75" t="str">
        <f>IF(AND(E232=1,AG232=""),1,IF(AND(E232=1,O232=1,AG232="x"),O240,IF(AND(E232=1,O232&lt;&gt;1),O232,IF(OR(E232&gt;1,E232=0),""))))</f>
        <v/>
      </c>
      <c r="AN232" s="125" t="str">
        <f t="shared" si="61"/>
        <v/>
      </c>
    </row>
    <row r="233" spans="1:44" s="77" customFormat="1" ht="12.75">
      <c r="A233" s="299">
        <v>66</v>
      </c>
      <c r="B233" s="295">
        <f t="shared" si="54"/>
        <v>1</v>
      </c>
      <c r="C233" s="397" t="s">
        <v>1906</v>
      </c>
      <c r="D233" s="397" t="s">
        <v>1906</v>
      </c>
      <c r="E233" s="585">
        <v>1</v>
      </c>
      <c r="F233" s="298" t="s">
        <v>2915</v>
      </c>
      <c r="G233" s="299">
        <v>1</v>
      </c>
      <c r="H233" s="529" t="s">
        <v>2916</v>
      </c>
      <c r="I233" s="196"/>
      <c r="J233" s="405"/>
      <c r="K233" s="405"/>
      <c r="L233" s="405"/>
      <c r="M233" s="405"/>
      <c r="N233" s="513" t="s">
        <v>1086</v>
      </c>
      <c r="O233" s="299">
        <v>6</v>
      </c>
      <c r="P233" s="405"/>
      <c r="Q233" s="405"/>
      <c r="R233" s="405"/>
      <c r="S233" s="480">
        <v>135</v>
      </c>
      <c r="T233" s="480">
        <v>20</v>
      </c>
      <c r="U233" s="404">
        <v>1</v>
      </c>
      <c r="V233" s="404"/>
      <c r="W233" s="404"/>
      <c r="X233" s="404"/>
      <c r="Y233" s="404">
        <v>5</v>
      </c>
      <c r="Z233" s="404"/>
      <c r="AA233" s="404"/>
      <c r="AB233" s="404"/>
      <c r="AC233" s="404"/>
      <c r="AD233" s="404"/>
      <c r="AE233" s="482"/>
      <c r="AF233" s="482"/>
      <c r="AG233" s="482" t="s">
        <v>106</v>
      </c>
      <c r="AH233" s="482"/>
      <c r="AI233" s="482"/>
      <c r="AJ233" s="404">
        <v>7</v>
      </c>
      <c r="AK233" s="481"/>
      <c r="AL233" s="301">
        <f t="shared" ca="1" si="56"/>
        <v>79.534246575342465</v>
      </c>
      <c r="AM233" s="75">
        <f t="shared" ref="AM233:AM234" si="62">IF(AND(E233=1,AG233=""),1,IF(AND(E233=1,O233=1,AG233="x"),O234,IF(AND(E233=1,O233&lt;&gt;1),O233,IF(OR(E233&gt;1,E233=0),""))))</f>
        <v>6</v>
      </c>
      <c r="AN233" s="125" t="e">
        <f t="shared" si="61"/>
        <v>#N/A</v>
      </c>
    </row>
    <row r="234" spans="1:44" s="197" customFormat="1" ht="12.75">
      <c r="A234" s="299" t="str">
        <f>IF(E234=1,SUMIF(E$10:E234,1),"")</f>
        <v/>
      </c>
      <c r="B234" s="295">
        <f t="shared" si="54"/>
        <v>2</v>
      </c>
      <c r="C234" s="397" t="s">
        <v>1906</v>
      </c>
      <c r="D234" s="511" t="s">
        <v>1907</v>
      </c>
      <c r="E234" s="589">
        <v>2</v>
      </c>
      <c r="F234" s="298" t="s">
        <v>2917</v>
      </c>
      <c r="G234" s="295">
        <v>2</v>
      </c>
      <c r="H234" s="529" t="s">
        <v>2918</v>
      </c>
      <c r="I234" s="196"/>
      <c r="J234" s="405"/>
      <c r="K234" s="405"/>
      <c r="L234" s="405"/>
      <c r="M234" s="405"/>
      <c r="N234" s="530" t="s">
        <v>1086</v>
      </c>
      <c r="O234" s="530">
        <v>6</v>
      </c>
      <c r="P234" s="405"/>
      <c r="Q234" s="405"/>
      <c r="R234" s="405"/>
      <c r="S234" s="485"/>
      <c r="T234" s="485"/>
      <c r="U234" s="404"/>
      <c r="V234" s="404"/>
      <c r="W234" s="404"/>
      <c r="X234" s="404"/>
      <c r="Y234" s="404"/>
      <c r="Z234" s="404"/>
      <c r="AA234" s="404"/>
      <c r="AB234" s="404"/>
      <c r="AC234" s="404"/>
      <c r="AD234" s="404"/>
      <c r="AE234" s="482"/>
      <c r="AF234" s="482"/>
      <c r="AG234" s="482" t="s">
        <v>106</v>
      </c>
      <c r="AH234" s="482"/>
      <c r="AI234" s="482"/>
      <c r="AJ234" s="404"/>
      <c r="AK234" s="482"/>
      <c r="AL234" s="301">
        <f t="shared" ca="1" si="56"/>
        <v>75.61643835616438</v>
      </c>
      <c r="AM234" s="75" t="str">
        <f t="shared" si="62"/>
        <v/>
      </c>
      <c r="AN234" s="125" t="str">
        <f t="shared" si="61"/>
        <v/>
      </c>
    </row>
    <row r="235" spans="1:44" s="77" customFormat="1" ht="12.75">
      <c r="A235" s="299" t="str">
        <f>IF(E235=1,SUMIF(E$10:E235,1),"")</f>
        <v/>
      </c>
      <c r="B235" s="295">
        <f t="shared" si="54"/>
        <v>3</v>
      </c>
      <c r="C235" s="397" t="s">
        <v>1906</v>
      </c>
      <c r="D235" s="511" t="s">
        <v>1908</v>
      </c>
      <c r="E235" s="589">
        <v>3</v>
      </c>
      <c r="F235" s="298" t="s">
        <v>2919</v>
      </c>
      <c r="G235" s="295">
        <v>1</v>
      </c>
      <c r="H235" s="529" t="s">
        <v>2920</v>
      </c>
      <c r="I235" s="196"/>
      <c r="J235" s="405"/>
      <c r="K235" s="405"/>
      <c r="L235" s="405"/>
      <c r="M235" s="405"/>
      <c r="N235" s="530" t="s">
        <v>1086</v>
      </c>
      <c r="O235" s="530">
        <v>1</v>
      </c>
      <c r="P235" s="405"/>
      <c r="Q235" s="405"/>
      <c r="R235" s="405"/>
      <c r="S235" s="485"/>
      <c r="T235" s="485"/>
      <c r="U235" s="404"/>
      <c r="V235" s="404"/>
      <c r="W235" s="404"/>
      <c r="X235" s="404"/>
      <c r="Y235" s="404"/>
      <c r="Z235" s="404"/>
      <c r="AA235" s="404"/>
      <c r="AB235" s="404"/>
      <c r="AC235" s="404"/>
      <c r="AD235" s="404"/>
      <c r="AE235" s="482"/>
      <c r="AF235" s="482"/>
      <c r="AG235" s="482" t="s">
        <v>1087</v>
      </c>
      <c r="AH235" s="482"/>
      <c r="AI235" s="482"/>
      <c r="AJ235" s="404"/>
      <c r="AK235" s="482"/>
      <c r="AL235" s="301">
        <f t="shared" ca="1" si="56"/>
        <v>42.62191780821918</v>
      </c>
      <c r="AM235" s="75" t="str">
        <f>IF(AND(E235=1,AG235=""),1,IF(AND(E235=1,O235=1,AG235="x"),O242,IF(AND(E235=1,O235&lt;&gt;1),O235,IF(OR(E235&gt;1,E235=0),""))))</f>
        <v/>
      </c>
      <c r="AN235" s="125" t="str">
        <f t="shared" si="61"/>
        <v/>
      </c>
    </row>
    <row r="236" spans="1:44" s="77" customFormat="1" ht="12.75">
      <c r="A236" s="299" t="str">
        <f>IF(E236=1,SUMIF(E$10:E236,1),"")</f>
        <v/>
      </c>
      <c r="B236" s="295">
        <f t="shared" si="54"/>
        <v>4</v>
      </c>
      <c r="C236" s="397" t="s">
        <v>1906</v>
      </c>
      <c r="D236" s="511" t="s">
        <v>1909</v>
      </c>
      <c r="E236" s="589">
        <v>3</v>
      </c>
      <c r="F236" s="430" t="s">
        <v>2921</v>
      </c>
      <c r="G236" s="295">
        <v>2</v>
      </c>
      <c r="H236" s="591" t="s">
        <v>2922</v>
      </c>
      <c r="I236" s="196"/>
      <c r="J236" s="405"/>
      <c r="K236" s="405"/>
      <c r="L236" s="405"/>
      <c r="M236" s="405"/>
      <c r="N236" s="530" t="s">
        <v>1086</v>
      </c>
      <c r="O236" s="530">
        <v>2</v>
      </c>
      <c r="P236" s="405"/>
      <c r="Q236" s="405"/>
      <c r="R236" s="405"/>
      <c r="S236" s="485"/>
      <c r="T236" s="485"/>
      <c r="U236" s="404"/>
      <c r="V236" s="404"/>
      <c r="W236" s="404"/>
      <c r="X236" s="404"/>
      <c r="Y236" s="404"/>
      <c r="Z236" s="404"/>
      <c r="AA236" s="404"/>
      <c r="AB236" s="404"/>
      <c r="AC236" s="404"/>
      <c r="AD236" s="404"/>
      <c r="AE236" s="482"/>
      <c r="AF236" s="482"/>
      <c r="AG236" s="482" t="s">
        <v>1087</v>
      </c>
      <c r="AH236" s="482"/>
      <c r="AI236" s="482"/>
      <c r="AJ236" s="404"/>
      <c r="AK236" s="482"/>
      <c r="AL236" s="301">
        <f t="shared" ca="1" si="56"/>
        <v>37.742465753424661</v>
      </c>
      <c r="AM236" s="75" t="str">
        <f>IF(AND(E236=1,AG236=""),1,IF(AND(E236=1,O236=1,AG236="x"),O243,IF(AND(E236=1,O236&lt;&gt;1),O236,IF(OR(E236&gt;1,E236=0),""))))</f>
        <v/>
      </c>
      <c r="AN236" s="125" t="str">
        <f t="shared" si="61"/>
        <v/>
      </c>
    </row>
    <row r="237" spans="1:44" s="77" customFormat="1" ht="12.75">
      <c r="A237" s="299" t="str">
        <f>IF(E237=1,SUMIF(E$10:E237,1),"")</f>
        <v/>
      </c>
      <c r="B237" s="295">
        <f t="shared" si="54"/>
        <v>5</v>
      </c>
      <c r="C237" s="397" t="s">
        <v>1906</v>
      </c>
      <c r="D237" s="511" t="s">
        <v>1910</v>
      </c>
      <c r="E237" s="589">
        <v>5</v>
      </c>
      <c r="F237" s="590"/>
      <c r="G237" s="295">
        <v>1</v>
      </c>
      <c r="H237" s="413"/>
      <c r="I237" s="196"/>
      <c r="J237" s="405"/>
      <c r="K237" s="405"/>
      <c r="L237" s="405"/>
      <c r="M237" s="405"/>
      <c r="N237" s="530" t="s">
        <v>1086</v>
      </c>
      <c r="O237" s="530">
        <v>6</v>
      </c>
      <c r="P237" s="405"/>
      <c r="Q237" s="405"/>
      <c r="R237" s="405"/>
      <c r="S237" s="485"/>
      <c r="T237" s="485"/>
      <c r="U237" s="404"/>
      <c r="V237" s="404"/>
      <c r="W237" s="404"/>
      <c r="X237" s="404"/>
      <c r="Y237" s="404"/>
      <c r="Z237" s="404"/>
      <c r="AA237" s="404"/>
      <c r="AB237" s="404"/>
      <c r="AC237" s="404"/>
      <c r="AD237" s="404"/>
      <c r="AE237" s="482"/>
      <c r="AF237" s="482"/>
      <c r="AG237" s="482"/>
      <c r="AH237" s="482"/>
      <c r="AI237" s="482"/>
      <c r="AJ237" s="404"/>
      <c r="AK237" s="482"/>
      <c r="AL237" s="301"/>
      <c r="AM237" s="75"/>
      <c r="AN237" s="125"/>
    </row>
    <row r="238" spans="1:44" s="77" customFormat="1" ht="12.75">
      <c r="A238" s="299" t="str">
        <f>IF(E238=1,SUMIF(E$10:E238,1),"")</f>
        <v/>
      </c>
      <c r="B238" s="295">
        <f t="shared" si="54"/>
        <v>6</v>
      </c>
      <c r="C238" s="397" t="s">
        <v>1906</v>
      </c>
      <c r="D238" s="511" t="s">
        <v>1911</v>
      </c>
      <c r="E238" s="589">
        <v>5</v>
      </c>
      <c r="F238" s="298" t="s">
        <v>2923</v>
      </c>
      <c r="G238" s="295">
        <v>2</v>
      </c>
      <c r="H238" s="529" t="s">
        <v>2924</v>
      </c>
      <c r="I238" s="196"/>
      <c r="J238" s="405"/>
      <c r="K238" s="405"/>
      <c r="L238" s="405"/>
      <c r="M238" s="405"/>
      <c r="N238" s="530" t="s">
        <v>1086</v>
      </c>
      <c r="O238" s="530">
        <v>6</v>
      </c>
      <c r="P238" s="405"/>
      <c r="Q238" s="405"/>
      <c r="R238" s="405"/>
      <c r="S238" s="485"/>
      <c r="T238" s="485"/>
      <c r="U238" s="404"/>
      <c r="V238" s="404"/>
      <c r="W238" s="404"/>
      <c r="X238" s="404"/>
      <c r="Y238" s="404"/>
      <c r="Z238" s="404"/>
      <c r="AA238" s="404"/>
      <c r="AB238" s="404"/>
      <c r="AC238" s="404"/>
      <c r="AD238" s="404"/>
      <c r="AE238" s="482"/>
      <c r="AF238" s="482"/>
      <c r="AG238" s="482"/>
      <c r="AH238" s="482"/>
      <c r="AI238" s="482"/>
      <c r="AJ238" s="404"/>
      <c r="AK238" s="482"/>
      <c r="AL238" s="301"/>
      <c r="AM238" s="75"/>
      <c r="AN238" s="125"/>
    </row>
    <row r="239" spans="1:44" s="77" customFormat="1" ht="12.75">
      <c r="A239" s="299">
        <v>67</v>
      </c>
      <c r="B239" s="295">
        <f>IF(E239=1,1,IF(E239&gt;1,#REF!+1,""))</f>
        <v>1</v>
      </c>
      <c r="C239" s="397" t="s">
        <v>1912</v>
      </c>
      <c r="D239" s="397" t="s">
        <v>1912</v>
      </c>
      <c r="E239" s="513">
        <v>1</v>
      </c>
      <c r="F239" s="514">
        <v>19112</v>
      </c>
      <c r="G239" s="299">
        <v>1</v>
      </c>
      <c r="H239" s="418" t="s">
        <v>2925</v>
      </c>
      <c r="I239" s="518"/>
      <c r="J239" s="518"/>
      <c r="K239" s="518"/>
      <c r="L239" s="518"/>
      <c r="M239" s="518"/>
      <c r="N239" s="530" t="s">
        <v>1914</v>
      </c>
      <c r="O239" s="299">
        <v>6</v>
      </c>
      <c r="P239" s="299"/>
      <c r="Q239" s="299"/>
      <c r="R239" s="299"/>
      <c r="S239" s="513">
        <v>145</v>
      </c>
      <c r="T239" s="299">
        <v>20</v>
      </c>
      <c r="U239" s="424">
        <v>1</v>
      </c>
      <c r="V239" s="424">
        <v>2</v>
      </c>
      <c r="W239" s="424"/>
      <c r="X239" s="424"/>
      <c r="Y239" s="424"/>
      <c r="Z239" s="424"/>
      <c r="AA239" s="424"/>
      <c r="AB239" s="424"/>
      <c r="AC239" s="424"/>
      <c r="AD239" s="424"/>
      <c r="AE239" s="519"/>
      <c r="AF239" s="519"/>
      <c r="AG239" s="482" t="s">
        <v>106</v>
      </c>
      <c r="AH239" s="481"/>
      <c r="AI239" s="481"/>
      <c r="AJ239" s="424">
        <v>4</v>
      </c>
      <c r="AK239" s="482" t="s">
        <v>1839</v>
      </c>
      <c r="AL239" s="301"/>
      <c r="AM239" s="75"/>
      <c r="AN239" s="125"/>
    </row>
    <row r="240" spans="1:44" s="197" customFormat="1" ht="12.75">
      <c r="A240" s="299" t="str">
        <f>IF(E240=1,SUMIF(E$10:E240,1),"")</f>
        <v/>
      </c>
      <c r="B240" s="295">
        <f t="shared" ref="B240:B241" si="63">IF(E240=1,1,IF(E240&gt;1,B239+1,""))</f>
        <v>2</v>
      </c>
      <c r="C240" s="397" t="s">
        <v>1912</v>
      </c>
      <c r="D240" s="511" t="s">
        <v>1915</v>
      </c>
      <c r="E240" s="530">
        <v>2</v>
      </c>
      <c r="F240" s="531">
        <v>19605</v>
      </c>
      <c r="G240" s="295">
        <v>2</v>
      </c>
      <c r="H240" s="418" t="s">
        <v>2926</v>
      </c>
      <c r="I240" s="518"/>
      <c r="J240" s="518"/>
      <c r="K240" s="518"/>
      <c r="L240" s="518"/>
      <c r="M240" s="518"/>
      <c r="N240" s="530" t="s">
        <v>1914</v>
      </c>
      <c r="O240" s="295">
        <v>6</v>
      </c>
      <c r="P240" s="295"/>
      <c r="Q240" s="295"/>
      <c r="R240" s="295"/>
      <c r="S240" s="530"/>
      <c r="T240" s="530"/>
      <c r="U240" s="404"/>
      <c r="V240" s="404"/>
      <c r="W240" s="404"/>
      <c r="X240" s="404"/>
      <c r="Y240" s="404"/>
      <c r="Z240" s="404"/>
      <c r="AA240" s="404"/>
      <c r="AB240" s="404"/>
      <c r="AC240" s="404"/>
      <c r="AD240" s="404"/>
      <c r="AE240" s="520"/>
      <c r="AF240" s="520"/>
      <c r="AG240" s="482" t="s">
        <v>106</v>
      </c>
      <c r="AH240" s="482"/>
      <c r="AI240" s="482"/>
      <c r="AJ240" s="404"/>
      <c r="AK240" s="482"/>
      <c r="AL240" s="301"/>
      <c r="AM240" s="75"/>
      <c r="AN240" s="125"/>
      <c r="AO240" s="77"/>
      <c r="AP240" s="77"/>
      <c r="AQ240" s="77"/>
      <c r="AR240" s="77"/>
    </row>
    <row r="241" spans="1:44" s="77" customFormat="1" ht="12.75">
      <c r="A241" s="299" t="str">
        <f>IF(E241=1,SUMIF(E$10:E241,1),"")</f>
        <v/>
      </c>
      <c r="B241" s="295">
        <f t="shared" si="63"/>
        <v>3</v>
      </c>
      <c r="C241" s="397" t="s">
        <v>1912</v>
      </c>
      <c r="D241" s="511" t="s">
        <v>1917</v>
      </c>
      <c r="E241" s="530">
        <v>3</v>
      </c>
      <c r="F241" s="531">
        <v>29010</v>
      </c>
      <c r="G241" s="295">
        <v>2</v>
      </c>
      <c r="H241" s="478" t="s">
        <v>1918</v>
      </c>
      <c r="I241" s="478"/>
      <c r="J241" s="478"/>
      <c r="K241" s="478"/>
      <c r="L241" s="478"/>
      <c r="M241" s="478"/>
      <c r="N241" s="530" t="s">
        <v>1914</v>
      </c>
      <c r="O241" s="295">
        <v>6</v>
      </c>
      <c r="P241" s="295"/>
      <c r="Q241" s="295"/>
      <c r="R241" s="295"/>
      <c r="S241" s="530"/>
      <c r="T241" s="530"/>
      <c r="U241" s="404"/>
      <c r="V241" s="404"/>
      <c r="W241" s="404"/>
      <c r="X241" s="404"/>
      <c r="Y241" s="404"/>
      <c r="Z241" s="404"/>
      <c r="AA241" s="404"/>
      <c r="AB241" s="404"/>
      <c r="AC241" s="404"/>
      <c r="AD241" s="404"/>
      <c r="AE241" s="520"/>
      <c r="AF241" s="520"/>
      <c r="AG241" s="482" t="s">
        <v>106</v>
      </c>
      <c r="AH241" s="482"/>
      <c r="AI241" s="482"/>
      <c r="AJ241" s="404"/>
      <c r="AK241" s="482"/>
      <c r="AL241" s="301"/>
      <c r="AM241" s="75"/>
      <c r="AN241" s="125"/>
    </row>
    <row r="242" spans="1:44" s="77" customFormat="1" ht="12.75">
      <c r="A242" s="299">
        <v>68</v>
      </c>
      <c r="B242" s="295">
        <v>1</v>
      </c>
      <c r="C242" s="397" t="s">
        <v>1919</v>
      </c>
      <c r="D242" s="397" t="s">
        <v>1919</v>
      </c>
      <c r="E242" s="530">
        <v>1</v>
      </c>
      <c r="F242" s="531">
        <v>23798</v>
      </c>
      <c r="G242" s="295">
        <v>2</v>
      </c>
      <c r="H242" s="478" t="s">
        <v>1920</v>
      </c>
      <c r="I242" s="478"/>
      <c r="J242" s="478"/>
      <c r="K242" s="478"/>
      <c r="L242" s="478"/>
      <c r="M242" s="478"/>
      <c r="N242" s="530" t="s">
        <v>1914</v>
      </c>
      <c r="O242" s="295">
        <v>6</v>
      </c>
      <c r="P242" s="295"/>
      <c r="Q242" s="295"/>
      <c r="R242" s="295"/>
      <c r="S242" s="530"/>
      <c r="T242" s="530"/>
      <c r="U242" s="404"/>
      <c r="V242" s="404"/>
      <c r="W242" s="404"/>
      <c r="X242" s="404"/>
      <c r="Y242" s="404"/>
      <c r="Z242" s="404"/>
      <c r="AA242" s="404"/>
      <c r="AB242" s="404"/>
      <c r="AC242" s="404"/>
      <c r="AD242" s="404"/>
      <c r="AE242" s="520"/>
      <c r="AF242" s="520"/>
      <c r="AG242" s="482" t="s">
        <v>106</v>
      </c>
      <c r="AH242" s="482"/>
      <c r="AI242" s="482"/>
      <c r="AJ242" s="404"/>
      <c r="AK242" s="482" t="s">
        <v>1839</v>
      </c>
      <c r="AL242" s="301"/>
      <c r="AM242" s="75"/>
      <c r="AN242" s="125"/>
    </row>
    <row r="243" spans="1:44" s="77" customFormat="1" ht="12.75">
      <c r="A243" s="299" t="str">
        <f>IF(E243=1,SUMIF(E$10:E243,1),"")</f>
        <v/>
      </c>
      <c r="B243" s="295">
        <v>2</v>
      </c>
      <c r="C243" s="397" t="s">
        <v>1919</v>
      </c>
      <c r="D243" s="511" t="s">
        <v>1921</v>
      </c>
      <c r="E243" s="530">
        <v>2</v>
      </c>
      <c r="F243" s="531">
        <v>34152</v>
      </c>
      <c r="G243" s="295">
        <v>1</v>
      </c>
      <c r="H243" s="478" t="s">
        <v>1922</v>
      </c>
      <c r="I243" s="478"/>
      <c r="J243" s="478"/>
      <c r="K243" s="478"/>
      <c r="L243" s="478"/>
      <c r="M243" s="478"/>
      <c r="N243" s="530" t="s">
        <v>1914</v>
      </c>
      <c r="O243" s="295">
        <v>6</v>
      </c>
      <c r="P243" s="295"/>
      <c r="Q243" s="295"/>
      <c r="R243" s="295"/>
      <c r="S243" s="530"/>
      <c r="T243" s="530"/>
      <c r="U243" s="404"/>
      <c r="V243" s="404"/>
      <c r="W243" s="404"/>
      <c r="X243" s="404"/>
      <c r="Y243" s="404"/>
      <c r="Z243" s="404"/>
      <c r="AA243" s="404"/>
      <c r="AB243" s="404"/>
      <c r="AC243" s="404"/>
      <c r="AD243" s="404"/>
      <c r="AE243" s="520"/>
      <c r="AF243" s="520"/>
      <c r="AG243" s="482" t="s">
        <v>106</v>
      </c>
      <c r="AH243" s="482"/>
      <c r="AI243" s="482"/>
      <c r="AJ243" s="404"/>
      <c r="AK243" s="482"/>
      <c r="AL243" s="301"/>
      <c r="AM243" s="75"/>
      <c r="AN243" s="125"/>
    </row>
    <row r="244" spans="1:44" s="77" customFormat="1" ht="12.75">
      <c r="A244" s="299" t="str">
        <f>IF(E244=1,SUMIF(E$10:E244,1),"")</f>
        <v/>
      </c>
      <c r="B244" s="295">
        <v>3</v>
      </c>
      <c r="C244" s="397" t="s">
        <v>1919</v>
      </c>
      <c r="D244" s="511" t="s">
        <v>1923</v>
      </c>
      <c r="E244" s="530">
        <v>3</v>
      </c>
      <c r="F244" s="531">
        <v>43976</v>
      </c>
      <c r="G244" s="295">
        <v>2</v>
      </c>
      <c r="H244" s="478" t="s">
        <v>1924</v>
      </c>
      <c r="I244" s="478"/>
      <c r="J244" s="478"/>
      <c r="K244" s="478"/>
      <c r="L244" s="478"/>
      <c r="M244" s="478"/>
      <c r="N244" s="530" t="s">
        <v>1914</v>
      </c>
      <c r="O244" s="295">
        <v>6</v>
      </c>
      <c r="P244" s="295"/>
      <c r="Q244" s="295"/>
      <c r="R244" s="295"/>
      <c r="S244" s="530"/>
      <c r="T244" s="530"/>
      <c r="U244" s="404"/>
      <c r="V244" s="404"/>
      <c r="W244" s="404"/>
      <c r="X244" s="404"/>
      <c r="Y244" s="404"/>
      <c r="Z244" s="404"/>
      <c r="AA244" s="404"/>
      <c r="AB244" s="404"/>
      <c r="AC244" s="404"/>
      <c r="AD244" s="404"/>
      <c r="AE244" s="520"/>
      <c r="AF244" s="520"/>
      <c r="AG244" s="482" t="s">
        <v>106</v>
      </c>
      <c r="AH244" s="482"/>
      <c r="AI244" s="482"/>
      <c r="AJ244" s="404"/>
      <c r="AK244" s="482"/>
      <c r="AL244" s="301"/>
      <c r="AM244" s="75"/>
      <c r="AN244" s="125"/>
    </row>
    <row r="245" spans="1:44" s="77" customFormat="1" ht="12.75">
      <c r="A245" s="299" t="str">
        <f>IF(E245=1,SUMIF(E$10:E245,1),"")</f>
        <v/>
      </c>
      <c r="B245" s="295">
        <v>4</v>
      </c>
      <c r="C245" s="397" t="s">
        <v>1919</v>
      </c>
      <c r="D245" s="397" t="s">
        <v>1925</v>
      </c>
      <c r="E245" s="530"/>
      <c r="F245" s="531">
        <v>44460</v>
      </c>
      <c r="G245" s="295">
        <v>2</v>
      </c>
      <c r="H245" s="478" t="s">
        <v>1926</v>
      </c>
      <c r="I245" s="478"/>
      <c r="J245" s="478"/>
      <c r="K245" s="478"/>
      <c r="L245" s="478"/>
      <c r="M245" s="478"/>
      <c r="N245" s="530" t="s">
        <v>1914</v>
      </c>
      <c r="O245" s="295">
        <v>6</v>
      </c>
      <c r="P245" s="295"/>
      <c r="Q245" s="295"/>
      <c r="R245" s="295"/>
      <c r="S245" s="530"/>
      <c r="T245" s="530"/>
      <c r="U245" s="404"/>
      <c r="V245" s="404"/>
      <c r="W245" s="404"/>
      <c r="X245" s="404"/>
      <c r="Y245" s="404"/>
      <c r="Z245" s="404"/>
      <c r="AA245" s="404"/>
      <c r="AB245" s="404"/>
      <c r="AC245" s="404"/>
      <c r="AD245" s="404"/>
      <c r="AE245" s="520"/>
      <c r="AF245" s="520"/>
      <c r="AG245" s="482" t="s">
        <v>106</v>
      </c>
      <c r="AH245" s="482"/>
      <c r="AI245" s="482"/>
      <c r="AJ245" s="404"/>
      <c r="AK245" s="482"/>
      <c r="AL245" s="301"/>
      <c r="AM245" s="75"/>
      <c r="AN245" s="125"/>
    </row>
    <row r="246" spans="1:44" s="77" customFormat="1" ht="12.75">
      <c r="A246" s="299">
        <v>69</v>
      </c>
      <c r="B246" s="295">
        <v>1</v>
      </c>
      <c r="C246" s="560" t="s">
        <v>1927</v>
      </c>
      <c r="D246" s="560" t="s">
        <v>1927</v>
      </c>
      <c r="E246" s="530">
        <v>1</v>
      </c>
      <c r="F246" s="530" t="s">
        <v>1928</v>
      </c>
      <c r="G246" s="523" t="s">
        <v>1929</v>
      </c>
      <c r="H246" s="523" t="s">
        <v>1930</v>
      </c>
      <c r="I246" s="478"/>
      <c r="J246" s="478"/>
      <c r="K246" s="478"/>
      <c r="L246" s="478"/>
      <c r="M246" s="478"/>
      <c r="N246" s="530" t="s">
        <v>1914</v>
      </c>
      <c r="O246" s="295">
        <v>6</v>
      </c>
      <c r="P246" s="295"/>
      <c r="Q246" s="295"/>
      <c r="R246" s="295"/>
      <c r="S246" s="530"/>
      <c r="T246" s="530"/>
      <c r="U246" s="404"/>
      <c r="V246" s="404"/>
      <c r="W246" s="404"/>
      <c r="X246" s="404"/>
      <c r="Y246" s="404"/>
      <c r="Z246" s="404"/>
      <c r="AA246" s="404"/>
      <c r="AB246" s="404"/>
      <c r="AC246" s="404"/>
      <c r="AD246" s="404"/>
      <c r="AE246" s="520"/>
      <c r="AF246" s="520"/>
      <c r="AG246" s="482" t="s">
        <v>106</v>
      </c>
      <c r="AH246" s="482"/>
      <c r="AI246" s="482"/>
      <c r="AJ246" s="404"/>
      <c r="AK246" s="482"/>
      <c r="AL246" s="301"/>
      <c r="AM246" s="75"/>
      <c r="AN246" s="125"/>
    </row>
    <row r="247" spans="1:44" s="77" customFormat="1" ht="16.5" customHeight="1">
      <c r="A247" s="299">
        <v>70</v>
      </c>
      <c r="B247" s="295"/>
      <c r="C247" s="560" t="s">
        <v>1931</v>
      </c>
      <c r="D247" s="553" t="s">
        <v>1931</v>
      </c>
      <c r="E247" s="513">
        <v>1</v>
      </c>
      <c r="F247" s="514">
        <v>17864</v>
      </c>
      <c r="G247" s="295">
        <v>2</v>
      </c>
      <c r="H247" s="523" t="s">
        <v>1932</v>
      </c>
      <c r="I247" s="478"/>
      <c r="J247" s="478"/>
      <c r="K247" s="478"/>
      <c r="L247" s="478"/>
      <c r="M247" s="478"/>
      <c r="N247" s="530" t="s">
        <v>1914</v>
      </c>
      <c r="O247" s="295">
        <v>6</v>
      </c>
      <c r="P247" s="295"/>
      <c r="Q247" s="295"/>
      <c r="R247" s="295"/>
      <c r="S247" s="530"/>
      <c r="T247" s="530"/>
      <c r="U247" s="404"/>
      <c r="V247" s="404"/>
      <c r="W247" s="404"/>
      <c r="X247" s="404"/>
      <c r="Y247" s="404"/>
      <c r="Z247" s="404"/>
      <c r="AA247" s="404"/>
      <c r="AB247" s="404"/>
      <c r="AC247" s="404"/>
      <c r="AD247" s="404"/>
      <c r="AE247" s="520"/>
      <c r="AF247" s="520"/>
      <c r="AG247" s="482" t="s">
        <v>106</v>
      </c>
      <c r="AH247" s="482"/>
      <c r="AI247" s="482"/>
      <c r="AJ247" s="404"/>
      <c r="AK247" s="482"/>
      <c r="AL247" s="301"/>
      <c r="AM247" s="75"/>
      <c r="AN247" s="125"/>
    </row>
    <row r="248" spans="1:44" s="77" customFormat="1" ht="12.75">
      <c r="A248" s="299" t="str">
        <f>IF(E248=1,SUMIF(E$10:E248,1),"")</f>
        <v/>
      </c>
      <c r="B248" s="295"/>
      <c r="C248" s="560" t="s">
        <v>1931</v>
      </c>
      <c r="D248" s="439" t="s">
        <v>1933</v>
      </c>
      <c r="E248" s="295">
        <v>3</v>
      </c>
      <c r="F248" s="483">
        <v>30178</v>
      </c>
      <c r="G248" s="295">
        <v>1</v>
      </c>
      <c r="H248" s="523" t="s">
        <v>1934</v>
      </c>
      <c r="I248" s="478"/>
      <c r="J248" s="478"/>
      <c r="K248" s="478"/>
      <c r="L248" s="478"/>
      <c r="M248" s="478"/>
      <c r="N248" s="530" t="s">
        <v>1914</v>
      </c>
      <c r="O248" s="295">
        <v>6</v>
      </c>
      <c r="P248" s="295"/>
      <c r="Q248" s="295"/>
      <c r="R248" s="295"/>
      <c r="S248" s="530"/>
      <c r="T248" s="530"/>
      <c r="U248" s="404"/>
      <c r="V248" s="404"/>
      <c r="W248" s="404"/>
      <c r="X248" s="404"/>
      <c r="Y248" s="404"/>
      <c r="Z248" s="404"/>
      <c r="AA248" s="404"/>
      <c r="AB248" s="404"/>
      <c r="AC248" s="404"/>
      <c r="AD248" s="404"/>
      <c r="AE248" s="520"/>
      <c r="AF248" s="520"/>
      <c r="AG248" s="482" t="s">
        <v>106</v>
      </c>
      <c r="AH248" s="482"/>
      <c r="AI248" s="482"/>
      <c r="AJ248" s="404"/>
      <c r="AK248" s="482"/>
      <c r="AL248" s="301"/>
      <c r="AM248" s="75"/>
      <c r="AN248" s="125"/>
    </row>
    <row r="249" spans="1:44" s="77" customFormat="1" ht="12.75">
      <c r="A249" s="299" t="str">
        <f>IF(E249=1,SUMIF(E$10:E249,1),"")</f>
        <v/>
      </c>
      <c r="B249" s="295"/>
      <c r="C249" s="560" t="s">
        <v>1931</v>
      </c>
      <c r="D249" s="560" t="s">
        <v>1935</v>
      </c>
      <c r="E249" s="530">
        <v>3</v>
      </c>
      <c r="F249" s="531">
        <v>30969</v>
      </c>
      <c r="G249" s="295">
        <v>1</v>
      </c>
      <c r="H249" s="523" t="s">
        <v>1936</v>
      </c>
      <c r="I249" s="579"/>
      <c r="J249" s="579"/>
      <c r="K249" s="579"/>
      <c r="L249" s="579"/>
      <c r="M249" s="579"/>
      <c r="N249" s="530" t="s">
        <v>1914</v>
      </c>
      <c r="O249" s="295">
        <v>6</v>
      </c>
      <c r="P249" s="295"/>
      <c r="Q249" s="295"/>
      <c r="R249" s="295"/>
      <c r="S249" s="530"/>
      <c r="T249" s="530"/>
      <c r="U249" s="404"/>
      <c r="V249" s="404"/>
      <c r="W249" s="404"/>
      <c r="X249" s="404"/>
      <c r="Y249" s="404"/>
      <c r="Z249" s="404"/>
      <c r="AA249" s="404"/>
      <c r="AB249" s="404"/>
      <c r="AC249" s="404"/>
      <c r="AD249" s="404"/>
      <c r="AE249" s="520"/>
      <c r="AF249" s="520"/>
      <c r="AG249" s="482" t="s">
        <v>106</v>
      </c>
      <c r="AH249" s="482"/>
      <c r="AI249" s="482"/>
      <c r="AJ249" s="404"/>
      <c r="AK249" s="482"/>
      <c r="AL249" s="301"/>
      <c r="AM249" s="75"/>
      <c r="AN249" s="125"/>
      <c r="AO249" s="197"/>
      <c r="AP249" s="197"/>
      <c r="AQ249" s="197"/>
      <c r="AR249" s="197"/>
    </row>
    <row r="250" spans="1:44" s="77" customFormat="1" ht="12.75">
      <c r="A250" s="299" t="str">
        <f>IF(E250=1,SUMIF(E$10:E250,1),"")</f>
        <v/>
      </c>
      <c r="B250" s="295"/>
      <c r="C250" s="560" t="s">
        <v>1931</v>
      </c>
      <c r="D250" s="560" t="s">
        <v>1937</v>
      </c>
      <c r="E250" s="530">
        <v>3</v>
      </c>
      <c r="F250" s="531">
        <v>32634</v>
      </c>
      <c r="G250" s="295">
        <v>2</v>
      </c>
      <c r="H250" s="523" t="s">
        <v>1938</v>
      </c>
      <c r="I250" s="478"/>
      <c r="J250" s="478"/>
      <c r="K250" s="478"/>
      <c r="L250" s="478"/>
      <c r="M250" s="478"/>
      <c r="N250" s="530" t="s">
        <v>1914</v>
      </c>
      <c r="O250" s="295">
        <v>6</v>
      </c>
      <c r="P250" s="295"/>
      <c r="Q250" s="295"/>
      <c r="R250" s="295"/>
      <c r="S250" s="530"/>
      <c r="T250" s="530"/>
      <c r="U250" s="404"/>
      <c r="V250" s="404"/>
      <c r="W250" s="404"/>
      <c r="X250" s="404"/>
      <c r="Y250" s="404"/>
      <c r="Z250" s="404"/>
      <c r="AA250" s="404"/>
      <c r="AB250" s="404"/>
      <c r="AC250" s="404"/>
      <c r="AD250" s="404"/>
      <c r="AE250" s="520"/>
      <c r="AF250" s="520"/>
      <c r="AG250" s="482" t="s">
        <v>106</v>
      </c>
      <c r="AH250" s="482"/>
      <c r="AI250" s="482"/>
      <c r="AJ250" s="404"/>
      <c r="AK250" s="482"/>
      <c r="AL250" s="301"/>
      <c r="AM250" s="75"/>
      <c r="AN250" s="125"/>
      <c r="AO250" s="197"/>
      <c r="AP250" s="197"/>
      <c r="AQ250" s="197"/>
      <c r="AR250" s="197"/>
    </row>
    <row r="251" spans="1:44" s="77" customFormat="1" ht="12.75">
      <c r="A251" s="299" t="str">
        <f>IF(E251=1,SUMIF(E$10:E251,1),"")</f>
        <v/>
      </c>
      <c r="B251" s="295"/>
      <c r="C251" s="560" t="s">
        <v>1931</v>
      </c>
      <c r="D251" s="560" t="s">
        <v>1939</v>
      </c>
      <c r="E251" s="530">
        <v>5</v>
      </c>
      <c r="F251" s="531">
        <v>40558</v>
      </c>
      <c r="G251" s="295">
        <v>1</v>
      </c>
      <c r="H251" s="478" t="s">
        <v>1940</v>
      </c>
      <c r="I251" s="478"/>
      <c r="J251" s="478"/>
      <c r="K251" s="478"/>
      <c r="L251" s="478"/>
      <c r="M251" s="478"/>
      <c r="N251" s="530" t="s">
        <v>1914</v>
      </c>
      <c r="O251" s="295">
        <v>6</v>
      </c>
      <c r="P251" s="295"/>
      <c r="Q251" s="295"/>
      <c r="R251" s="295"/>
      <c r="S251" s="530"/>
      <c r="T251" s="530"/>
      <c r="U251" s="404"/>
      <c r="V251" s="404"/>
      <c r="W251" s="404"/>
      <c r="X251" s="404"/>
      <c r="Y251" s="404"/>
      <c r="Z251" s="404"/>
      <c r="AA251" s="404"/>
      <c r="AB251" s="404"/>
      <c r="AC251" s="404"/>
      <c r="AD251" s="404"/>
      <c r="AE251" s="520"/>
      <c r="AF251" s="520"/>
      <c r="AG251" s="482" t="s">
        <v>106</v>
      </c>
      <c r="AH251" s="482"/>
      <c r="AI251" s="482"/>
      <c r="AJ251" s="404"/>
      <c r="AK251" s="482"/>
      <c r="AL251" s="301"/>
      <c r="AM251" s="75"/>
      <c r="AN251" s="125"/>
      <c r="AO251" s="197"/>
      <c r="AP251" s="197"/>
      <c r="AQ251" s="197"/>
      <c r="AR251" s="197"/>
    </row>
    <row r="252" spans="1:44" s="77" customFormat="1" ht="12.75">
      <c r="A252" s="299" t="str">
        <f>IF(E252=1,SUMIF(E$10:E252,1),"")</f>
        <v/>
      </c>
      <c r="B252" s="295"/>
      <c r="C252" s="560" t="s">
        <v>1931</v>
      </c>
      <c r="D252" s="560" t="s">
        <v>1941</v>
      </c>
      <c r="E252" s="530">
        <v>3</v>
      </c>
      <c r="F252" s="531">
        <v>30970</v>
      </c>
      <c r="G252" s="295">
        <v>2</v>
      </c>
      <c r="H252" s="523" t="s">
        <v>1942</v>
      </c>
      <c r="I252" s="478"/>
      <c r="J252" s="478"/>
      <c r="K252" s="478"/>
      <c r="L252" s="478"/>
      <c r="M252" s="478"/>
      <c r="N252" s="530" t="s">
        <v>1914</v>
      </c>
      <c r="O252" s="295">
        <v>6</v>
      </c>
      <c r="P252" s="295"/>
      <c r="Q252" s="295"/>
      <c r="R252" s="295"/>
      <c r="S252" s="530"/>
      <c r="T252" s="530"/>
      <c r="U252" s="404"/>
      <c r="V252" s="404"/>
      <c r="W252" s="404"/>
      <c r="X252" s="404"/>
      <c r="Y252" s="404"/>
      <c r="Z252" s="404"/>
      <c r="AA252" s="404"/>
      <c r="AB252" s="404"/>
      <c r="AC252" s="404"/>
      <c r="AD252" s="404"/>
      <c r="AE252" s="520"/>
      <c r="AF252" s="520"/>
      <c r="AG252" s="482" t="s">
        <v>106</v>
      </c>
      <c r="AH252" s="482"/>
      <c r="AI252" s="482"/>
      <c r="AJ252" s="404"/>
      <c r="AK252" s="482"/>
      <c r="AL252" s="301"/>
      <c r="AM252" s="75"/>
      <c r="AN252" s="125"/>
      <c r="AO252" s="197"/>
      <c r="AP252" s="197"/>
      <c r="AQ252" s="197"/>
      <c r="AR252" s="197"/>
    </row>
    <row r="253" spans="1:44" s="77" customFormat="1" ht="12.75">
      <c r="A253" s="299" t="str">
        <f>IF(E253=1,SUMIF(E$10:E253,1),"")</f>
        <v/>
      </c>
      <c r="B253" s="295"/>
      <c r="C253" s="560" t="s">
        <v>1931</v>
      </c>
      <c r="D253" s="439" t="s">
        <v>1943</v>
      </c>
      <c r="E253" s="295">
        <v>3</v>
      </c>
      <c r="F253" s="483">
        <v>28717</v>
      </c>
      <c r="G253" s="295">
        <v>1</v>
      </c>
      <c r="H253" s="523" t="s">
        <v>1944</v>
      </c>
      <c r="I253" s="579"/>
      <c r="J253" s="579"/>
      <c r="K253" s="579"/>
      <c r="L253" s="579"/>
      <c r="M253" s="579"/>
      <c r="N253" s="530" t="s">
        <v>1914</v>
      </c>
      <c r="O253" s="295">
        <v>6</v>
      </c>
      <c r="P253" s="295"/>
      <c r="Q253" s="295"/>
      <c r="R253" s="295"/>
      <c r="S253" s="530"/>
      <c r="T253" s="530"/>
      <c r="U253" s="404"/>
      <c r="V253" s="404"/>
      <c r="W253" s="404"/>
      <c r="X253" s="404"/>
      <c r="Y253" s="404"/>
      <c r="Z253" s="404"/>
      <c r="AA253" s="404"/>
      <c r="AB253" s="404"/>
      <c r="AC253" s="404"/>
      <c r="AD253" s="404"/>
      <c r="AE253" s="520"/>
      <c r="AF253" s="520"/>
      <c r="AG253" s="482" t="s">
        <v>106</v>
      </c>
      <c r="AH253" s="482"/>
      <c r="AI253" s="482"/>
      <c r="AJ253" s="404"/>
      <c r="AK253" s="482"/>
      <c r="AL253" s="301"/>
      <c r="AM253" s="75"/>
      <c r="AN253" s="125"/>
      <c r="AO253" s="197"/>
      <c r="AP253" s="197"/>
      <c r="AQ253" s="197"/>
      <c r="AR253" s="197"/>
    </row>
    <row r="254" spans="1:44" s="77" customFormat="1" ht="12.75">
      <c r="A254" s="299">
        <v>71</v>
      </c>
      <c r="B254" s="295">
        <f t="shared" ref="B254:B258" si="64">IF(E254=1,1,IF(E254&gt;1,B253+1,""))</f>
        <v>1</v>
      </c>
      <c r="C254" s="397" t="str">
        <f t="shared" ref="C254:C258" si="65">IF(E254="","",IF(E254=1,D254,C253))</f>
        <v>Phạm Văn Tuân</v>
      </c>
      <c r="D254" s="549" t="s">
        <v>1945</v>
      </c>
      <c r="E254" s="299">
        <v>1</v>
      </c>
      <c r="F254" s="477">
        <v>29732</v>
      </c>
      <c r="G254" s="295">
        <v>1</v>
      </c>
      <c r="H254" s="478" t="s">
        <v>1946</v>
      </c>
      <c r="I254" s="478"/>
      <c r="J254" s="478"/>
      <c r="K254" s="478"/>
      <c r="L254" s="478"/>
      <c r="M254" s="478"/>
      <c r="N254" s="484" t="s">
        <v>1914</v>
      </c>
      <c r="O254" s="295">
        <v>6</v>
      </c>
      <c r="P254" s="295"/>
      <c r="Q254" s="295"/>
      <c r="R254" s="295"/>
      <c r="S254" s="481">
        <v>130</v>
      </c>
      <c r="T254" s="481">
        <v>20</v>
      </c>
      <c r="U254" s="520"/>
      <c r="V254" s="520">
        <v>2</v>
      </c>
      <c r="W254" s="404"/>
      <c r="X254" s="482"/>
      <c r="Y254" s="520"/>
      <c r="Z254" s="520"/>
      <c r="AA254" s="520"/>
      <c r="AB254" s="520"/>
      <c r="AC254" s="520"/>
      <c r="AD254" s="520"/>
      <c r="AE254" s="520"/>
      <c r="AF254" s="482"/>
      <c r="AG254" s="482" t="s">
        <v>106</v>
      </c>
      <c r="AH254" s="482"/>
      <c r="AI254" s="482"/>
      <c r="AJ254" s="404">
        <v>2</v>
      </c>
      <c r="AK254" s="482"/>
      <c r="AL254" s="301"/>
      <c r="AM254" s="75"/>
      <c r="AN254" s="125"/>
      <c r="AO254" s="197"/>
      <c r="AP254" s="197"/>
      <c r="AQ254" s="197"/>
      <c r="AR254" s="197"/>
    </row>
    <row r="255" spans="1:44" s="77" customFormat="1" ht="12.75">
      <c r="A255" s="299" t="str">
        <f>IF(E255=1,SUMIF(E$10:E255,1),"")</f>
        <v/>
      </c>
      <c r="B255" s="295">
        <f t="shared" si="64"/>
        <v>2</v>
      </c>
      <c r="C255" s="397" t="str">
        <f t="shared" si="65"/>
        <v>Phạm Văn Tuân</v>
      </c>
      <c r="D255" s="551" t="s">
        <v>882</v>
      </c>
      <c r="E255" s="295">
        <v>2</v>
      </c>
      <c r="F255" s="483">
        <v>33154</v>
      </c>
      <c r="G255" s="299">
        <v>2</v>
      </c>
      <c r="H255" s="523" t="s">
        <v>1947</v>
      </c>
      <c r="I255" s="518"/>
      <c r="J255" s="518"/>
      <c r="K255" s="518"/>
      <c r="L255" s="518"/>
      <c r="M255" s="518"/>
      <c r="N255" s="479" t="s">
        <v>1914</v>
      </c>
      <c r="O255" s="299">
        <v>6</v>
      </c>
      <c r="P255" s="299"/>
      <c r="Q255" s="299"/>
      <c r="R255" s="299"/>
      <c r="S255" s="481"/>
      <c r="T255" s="299"/>
      <c r="U255" s="519"/>
      <c r="V255" s="519"/>
      <c r="W255" s="424"/>
      <c r="X255" s="481"/>
      <c r="Y255" s="519"/>
      <c r="Z255" s="519"/>
      <c r="AA255" s="519"/>
      <c r="AB255" s="519"/>
      <c r="AC255" s="519"/>
      <c r="AD255" s="519"/>
      <c r="AE255" s="519"/>
      <c r="AF255" s="481"/>
      <c r="AG255" s="482" t="s">
        <v>106</v>
      </c>
      <c r="AH255" s="481"/>
      <c r="AI255" s="481"/>
      <c r="AJ255" s="424"/>
      <c r="AK255" s="482"/>
      <c r="AL255" s="301"/>
      <c r="AM255" s="75"/>
      <c r="AN255" s="125"/>
      <c r="AO255" s="197"/>
      <c r="AP255" s="197"/>
      <c r="AQ255" s="197"/>
      <c r="AR255" s="197"/>
    </row>
    <row r="256" spans="1:44" s="77" customFormat="1" ht="12.75">
      <c r="A256" s="299" t="str">
        <f>IF(E256=1,SUMIF(E$10:E256,1),"")</f>
        <v/>
      </c>
      <c r="B256" s="295">
        <f t="shared" si="64"/>
        <v>3</v>
      </c>
      <c r="C256" s="397" t="str">
        <f t="shared" si="65"/>
        <v>Phạm Văn Tuân</v>
      </c>
      <c r="D256" s="551" t="s">
        <v>1948</v>
      </c>
      <c r="E256" s="295">
        <v>3</v>
      </c>
      <c r="F256" s="483">
        <v>40631</v>
      </c>
      <c r="G256" s="295">
        <v>2</v>
      </c>
      <c r="H256" s="523" t="s">
        <v>1949</v>
      </c>
      <c r="I256" s="518"/>
      <c r="J256" s="518"/>
      <c r="K256" s="518"/>
      <c r="L256" s="518"/>
      <c r="M256" s="518"/>
      <c r="N256" s="484" t="s">
        <v>1914</v>
      </c>
      <c r="O256" s="295">
        <v>6</v>
      </c>
      <c r="P256" s="295"/>
      <c r="Q256" s="295"/>
      <c r="R256" s="295"/>
      <c r="S256" s="482"/>
      <c r="T256" s="482"/>
      <c r="U256" s="520"/>
      <c r="V256" s="520"/>
      <c r="W256" s="404"/>
      <c r="X256" s="482"/>
      <c r="Y256" s="520"/>
      <c r="Z256" s="520"/>
      <c r="AA256" s="520"/>
      <c r="AB256" s="520"/>
      <c r="AC256" s="520"/>
      <c r="AD256" s="520"/>
      <c r="AE256" s="520"/>
      <c r="AF256" s="482"/>
      <c r="AG256" s="482" t="s">
        <v>106</v>
      </c>
      <c r="AH256" s="482"/>
      <c r="AI256" s="482"/>
      <c r="AJ256" s="404"/>
      <c r="AK256" s="482"/>
      <c r="AL256" s="301"/>
      <c r="AM256" s="75"/>
      <c r="AN256" s="125"/>
      <c r="AO256" s="197"/>
      <c r="AP256" s="197"/>
      <c r="AQ256" s="197"/>
      <c r="AR256" s="197"/>
    </row>
    <row r="257" spans="1:44" s="77" customFormat="1" ht="12.75">
      <c r="A257" s="299" t="str">
        <f>IF(E257=1,SUMIF(E$10:E257,1),"")</f>
        <v/>
      </c>
      <c r="B257" s="295">
        <f t="shared" si="64"/>
        <v>4</v>
      </c>
      <c r="C257" s="397" t="str">
        <f t="shared" si="65"/>
        <v>Phạm Văn Tuân</v>
      </c>
      <c r="D257" s="551" t="s">
        <v>1950</v>
      </c>
      <c r="E257" s="295">
        <v>3</v>
      </c>
      <c r="F257" s="483">
        <v>43457</v>
      </c>
      <c r="G257" s="295">
        <v>1</v>
      </c>
      <c r="H257" s="523" t="s">
        <v>1951</v>
      </c>
      <c r="I257" s="518"/>
      <c r="J257" s="518"/>
      <c r="K257" s="518"/>
      <c r="L257" s="518"/>
      <c r="M257" s="518"/>
      <c r="N257" s="484" t="s">
        <v>1914</v>
      </c>
      <c r="O257" s="295">
        <v>6</v>
      </c>
      <c r="P257" s="295"/>
      <c r="Q257" s="295"/>
      <c r="R257" s="295"/>
      <c r="S257" s="482"/>
      <c r="T257" s="482"/>
      <c r="U257" s="520"/>
      <c r="V257" s="520"/>
      <c r="W257" s="404"/>
      <c r="X257" s="482"/>
      <c r="Y257" s="520"/>
      <c r="Z257" s="520"/>
      <c r="AA257" s="520"/>
      <c r="AB257" s="520"/>
      <c r="AC257" s="520"/>
      <c r="AD257" s="520"/>
      <c r="AE257" s="520"/>
      <c r="AF257" s="482"/>
      <c r="AG257" s="482" t="s">
        <v>106</v>
      </c>
      <c r="AH257" s="482"/>
      <c r="AI257" s="482"/>
      <c r="AJ257" s="404"/>
      <c r="AK257" s="482"/>
      <c r="AL257" s="301"/>
      <c r="AM257" s="75"/>
      <c r="AN257" s="125"/>
      <c r="AO257" s="197"/>
      <c r="AP257" s="197"/>
      <c r="AQ257" s="197"/>
      <c r="AR257" s="197"/>
    </row>
    <row r="258" spans="1:44" s="77" customFormat="1" ht="15" customHeight="1">
      <c r="A258" s="299" t="str">
        <f>IF(E258=1,SUMIF(E$10:E258,1),"")</f>
        <v/>
      </c>
      <c r="B258" s="295">
        <f t="shared" si="64"/>
        <v>5</v>
      </c>
      <c r="C258" s="397" t="str">
        <f t="shared" si="65"/>
        <v>Phạm Văn Tuân</v>
      </c>
      <c r="D258" s="551" t="s">
        <v>1952</v>
      </c>
      <c r="E258" s="295">
        <v>3</v>
      </c>
      <c r="F258" s="483">
        <v>44314</v>
      </c>
      <c r="G258" s="295">
        <v>1</v>
      </c>
      <c r="H258" s="523" t="s">
        <v>1953</v>
      </c>
      <c r="I258" s="518"/>
      <c r="J258" s="518"/>
      <c r="K258" s="518"/>
      <c r="L258" s="518"/>
      <c r="M258" s="518"/>
      <c r="N258" s="484" t="s">
        <v>1914</v>
      </c>
      <c r="O258" s="295">
        <v>6</v>
      </c>
      <c r="P258" s="295"/>
      <c r="Q258" s="295"/>
      <c r="R258" s="295"/>
      <c r="S258" s="482"/>
      <c r="T258" s="482"/>
      <c r="U258" s="520"/>
      <c r="V258" s="520"/>
      <c r="W258" s="404"/>
      <c r="X258" s="482"/>
      <c r="Y258" s="520"/>
      <c r="Z258" s="520"/>
      <c r="AA258" s="520"/>
      <c r="AB258" s="520"/>
      <c r="AC258" s="520"/>
      <c r="AD258" s="520"/>
      <c r="AE258" s="520"/>
      <c r="AF258" s="482"/>
      <c r="AG258" s="482" t="s">
        <v>106</v>
      </c>
      <c r="AH258" s="482"/>
      <c r="AI258" s="482"/>
      <c r="AJ258" s="404"/>
      <c r="AK258" s="482"/>
      <c r="AL258" s="301"/>
      <c r="AM258" s="75"/>
      <c r="AN258" s="125"/>
      <c r="AO258" s="197"/>
      <c r="AP258" s="197"/>
      <c r="AQ258" s="197"/>
      <c r="AR258" s="197"/>
    </row>
    <row r="259" spans="1:44" s="77" customFormat="1" ht="12.75">
      <c r="A259" s="299">
        <v>72</v>
      </c>
      <c r="B259" s="295">
        <f>IF(E259=1,1,IF(E259&gt;1,#REF!+1,""))</f>
        <v>1</v>
      </c>
      <c r="C259" s="397" t="str">
        <f>IF(E259="","",IF(E259=1,D259,#REF!))</f>
        <v>Bùi Văn Cành</v>
      </c>
      <c r="D259" s="549" t="s">
        <v>1954</v>
      </c>
      <c r="E259" s="299">
        <v>1</v>
      </c>
      <c r="F259" s="477">
        <v>24564</v>
      </c>
      <c r="G259" s="295">
        <v>1</v>
      </c>
      <c r="H259" s="523" t="s">
        <v>1955</v>
      </c>
      <c r="I259" s="518"/>
      <c r="J259" s="518"/>
      <c r="K259" s="518"/>
      <c r="L259" s="518"/>
      <c r="M259" s="518"/>
      <c r="N259" s="484" t="s">
        <v>1914</v>
      </c>
      <c r="O259" s="295">
        <v>6</v>
      </c>
      <c r="P259" s="295"/>
      <c r="Q259" s="295"/>
      <c r="R259" s="295"/>
      <c r="S259" s="481">
        <v>120</v>
      </c>
      <c r="T259" s="481">
        <v>10</v>
      </c>
      <c r="U259" s="520"/>
      <c r="V259" s="520"/>
      <c r="W259" s="404"/>
      <c r="X259" s="482">
        <v>4</v>
      </c>
      <c r="Y259" s="520"/>
      <c r="Z259" s="520"/>
      <c r="AA259" s="520"/>
      <c r="AB259" s="520"/>
      <c r="AC259" s="520"/>
      <c r="AD259" s="520"/>
      <c r="AE259" s="520"/>
      <c r="AF259" s="482"/>
      <c r="AG259" s="482" t="s">
        <v>106</v>
      </c>
      <c r="AH259" s="482"/>
      <c r="AI259" s="482"/>
      <c r="AJ259" s="404">
        <v>4</v>
      </c>
      <c r="AK259" s="482"/>
      <c r="AL259" s="301"/>
      <c r="AM259" s="75"/>
      <c r="AN259" s="125"/>
    </row>
    <row r="260" spans="1:44" s="77" customFormat="1" ht="12.75">
      <c r="A260" s="299" t="str">
        <f>IF(E260=1,SUMIF(E$10:E260,1),"")</f>
        <v/>
      </c>
      <c r="B260" s="295">
        <f t="shared" ref="B260:B266" si="66">IF(E260=1,1,IF(E260&gt;1,B259+1,""))</f>
        <v>2</v>
      </c>
      <c r="C260" s="397" t="str">
        <f t="shared" ref="C260:C266" si="67">IF(E260="","",IF(E260=1,D260,C259))</f>
        <v>Bùi Văn Cành</v>
      </c>
      <c r="D260" s="551" t="s">
        <v>1956</v>
      </c>
      <c r="E260" s="295">
        <v>2</v>
      </c>
      <c r="F260" s="483">
        <v>25102</v>
      </c>
      <c r="G260" s="295">
        <v>2</v>
      </c>
      <c r="H260" s="523" t="s">
        <v>1957</v>
      </c>
      <c r="I260" s="518"/>
      <c r="J260" s="518"/>
      <c r="K260" s="518"/>
      <c r="L260" s="518"/>
      <c r="M260" s="518"/>
      <c r="N260" s="484" t="s">
        <v>1914</v>
      </c>
      <c r="O260" s="295">
        <v>6</v>
      </c>
      <c r="P260" s="295"/>
      <c r="Q260" s="295"/>
      <c r="R260" s="295"/>
      <c r="S260" s="482"/>
      <c r="T260" s="482"/>
      <c r="U260" s="520"/>
      <c r="V260" s="520"/>
      <c r="W260" s="404"/>
      <c r="X260" s="482"/>
      <c r="Y260" s="520"/>
      <c r="Z260" s="520"/>
      <c r="AA260" s="520"/>
      <c r="AB260" s="520"/>
      <c r="AC260" s="520"/>
      <c r="AD260" s="520"/>
      <c r="AE260" s="520"/>
      <c r="AF260" s="482"/>
      <c r="AG260" s="482" t="s">
        <v>106</v>
      </c>
      <c r="AH260" s="482"/>
      <c r="AI260" s="482"/>
      <c r="AJ260" s="404"/>
      <c r="AK260" s="482"/>
      <c r="AL260" s="301"/>
      <c r="AM260" s="75"/>
      <c r="AN260" s="125"/>
    </row>
    <row r="261" spans="1:44" s="77" customFormat="1" ht="12.75">
      <c r="A261" s="299" t="str">
        <f>IF(E261=1,SUMIF(E$10:E261,1),"")</f>
        <v/>
      </c>
      <c r="B261" s="295">
        <f t="shared" si="66"/>
        <v>3</v>
      </c>
      <c r="C261" s="397" t="str">
        <f t="shared" si="67"/>
        <v>Bùi Văn Cành</v>
      </c>
      <c r="D261" s="551" t="s">
        <v>1958</v>
      </c>
      <c r="E261" s="295">
        <v>3</v>
      </c>
      <c r="F261" s="483">
        <v>32635</v>
      </c>
      <c r="G261" s="295">
        <v>1</v>
      </c>
      <c r="H261" s="592" t="s">
        <v>1959</v>
      </c>
      <c r="I261" s="593"/>
      <c r="J261" s="593"/>
      <c r="K261" s="593"/>
      <c r="L261" s="593"/>
      <c r="M261" s="593"/>
      <c r="N261" s="484" t="s">
        <v>1914</v>
      </c>
      <c r="O261" s="295">
        <v>6</v>
      </c>
      <c r="P261" s="295"/>
      <c r="Q261" s="295"/>
      <c r="R261" s="295"/>
      <c r="S261" s="482"/>
      <c r="T261" s="482"/>
      <c r="U261" s="520"/>
      <c r="V261" s="520"/>
      <c r="W261" s="404"/>
      <c r="X261" s="482"/>
      <c r="Y261" s="520"/>
      <c r="Z261" s="520"/>
      <c r="AA261" s="520"/>
      <c r="AB261" s="520"/>
      <c r="AC261" s="520"/>
      <c r="AD261" s="520"/>
      <c r="AE261" s="520"/>
      <c r="AF261" s="482"/>
      <c r="AG261" s="482" t="s">
        <v>106</v>
      </c>
      <c r="AH261" s="482"/>
      <c r="AI261" s="482"/>
      <c r="AJ261" s="404"/>
      <c r="AK261" s="482"/>
      <c r="AL261" s="301"/>
      <c r="AM261" s="75"/>
      <c r="AN261" s="125"/>
      <c r="AO261" s="197"/>
      <c r="AP261" s="197"/>
      <c r="AQ261" s="197"/>
      <c r="AR261" s="197"/>
    </row>
    <row r="262" spans="1:44" s="77" customFormat="1" ht="12.75">
      <c r="A262" s="299" t="str">
        <f>IF(E262=1,SUMIF(E$10:E262,1),"")</f>
        <v/>
      </c>
      <c r="B262" s="295">
        <f t="shared" si="66"/>
        <v>4</v>
      </c>
      <c r="C262" s="397" t="str">
        <f t="shared" si="67"/>
        <v>Bùi Văn Cành</v>
      </c>
      <c r="D262" s="551" t="s">
        <v>1960</v>
      </c>
      <c r="E262" s="295">
        <v>5</v>
      </c>
      <c r="F262" s="483">
        <v>34367</v>
      </c>
      <c r="G262" s="295">
        <v>1</v>
      </c>
      <c r="H262" s="592" t="s">
        <v>1961</v>
      </c>
      <c r="I262" s="593"/>
      <c r="J262" s="593"/>
      <c r="K262" s="593"/>
      <c r="L262" s="593"/>
      <c r="M262" s="593"/>
      <c r="N262" s="484" t="s">
        <v>1914</v>
      </c>
      <c r="O262" s="295">
        <v>6</v>
      </c>
      <c r="P262" s="295"/>
      <c r="Q262" s="295"/>
      <c r="R262" s="295"/>
      <c r="S262" s="482"/>
      <c r="T262" s="482"/>
      <c r="U262" s="520"/>
      <c r="V262" s="520"/>
      <c r="W262" s="404"/>
      <c r="X262" s="482"/>
      <c r="Y262" s="520"/>
      <c r="Z262" s="520"/>
      <c r="AA262" s="520"/>
      <c r="AB262" s="520"/>
      <c r="AC262" s="520"/>
      <c r="AD262" s="520"/>
      <c r="AE262" s="520"/>
      <c r="AF262" s="482"/>
      <c r="AG262" s="482" t="s">
        <v>106</v>
      </c>
      <c r="AH262" s="482"/>
      <c r="AI262" s="482"/>
      <c r="AJ262" s="404"/>
      <c r="AK262" s="482"/>
      <c r="AL262" s="301"/>
      <c r="AM262" s="75"/>
      <c r="AN262" s="125"/>
    </row>
    <row r="263" spans="1:44" s="197" customFormat="1" ht="23.25" customHeight="1">
      <c r="A263" s="299" t="str">
        <f>IF(E263=1,SUMIF(E$10:E263,1),"")</f>
        <v/>
      </c>
      <c r="B263" s="295">
        <f t="shared" si="66"/>
        <v>5</v>
      </c>
      <c r="C263" s="397" t="str">
        <f t="shared" si="67"/>
        <v>Bùi Văn Cành</v>
      </c>
      <c r="D263" s="551" t="s">
        <v>1962</v>
      </c>
      <c r="E263" s="295">
        <v>5</v>
      </c>
      <c r="F263" s="483">
        <v>43659</v>
      </c>
      <c r="G263" s="295">
        <v>2</v>
      </c>
      <c r="H263" s="523" t="s">
        <v>1963</v>
      </c>
      <c r="I263" s="518"/>
      <c r="J263" s="518"/>
      <c r="K263" s="518"/>
      <c r="L263" s="518"/>
      <c r="M263" s="518"/>
      <c r="N263" s="484" t="s">
        <v>1914</v>
      </c>
      <c r="O263" s="295">
        <v>6</v>
      </c>
      <c r="P263" s="295"/>
      <c r="Q263" s="295"/>
      <c r="R263" s="295"/>
      <c r="S263" s="482"/>
      <c r="T263" s="482"/>
      <c r="U263" s="520"/>
      <c r="V263" s="520"/>
      <c r="W263" s="404"/>
      <c r="X263" s="482"/>
      <c r="Y263" s="520"/>
      <c r="Z263" s="520"/>
      <c r="AA263" s="520"/>
      <c r="AB263" s="520"/>
      <c r="AC263" s="520"/>
      <c r="AD263" s="520"/>
      <c r="AE263" s="520"/>
      <c r="AF263" s="482"/>
      <c r="AG263" s="482" t="s">
        <v>106</v>
      </c>
      <c r="AH263" s="482"/>
      <c r="AI263" s="482"/>
      <c r="AJ263" s="404"/>
      <c r="AK263" s="482"/>
      <c r="AL263" s="301"/>
      <c r="AM263" s="75"/>
      <c r="AN263" s="125"/>
      <c r="AO263" s="77"/>
      <c r="AP263" s="77"/>
      <c r="AQ263" s="77"/>
      <c r="AR263" s="77"/>
    </row>
    <row r="264" spans="1:44" s="77" customFormat="1" ht="12.75">
      <c r="A264" s="299" t="str">
        <f>IF(E264=1,SUMIF(E$10:E264,1),"")</f>
        <v/>
      </c>
      <c r="B264" s="295">
        <f t="shared" si="66"/>
        <v>6</v>
      </c>
      <c r="C264" s="397" t="str">
        <f t="shared" si="67"/>
        <v>Bùi Văn Cành</v>
      </c>
      <c r="D264" s="551" t="s">
        <v>1964</v>
      </c>
      <c r="E264" s="299">
        <v>5</v>
      </c>
      <c r="F264" s="477">
        <v>41142</v>
      </c>
      <c r="G264" s="299">
        <v>2</v>
      </c>
      <c r="H264" s="523" t="s">
        <v>1965</v>
      </c>
      <c r="I264" s="518"/>
      <c r="J264" s="518"/>
      <c r="K264" s="518"/>
      <c r="L264" s="518"/>
      <c r="M264" s="518"/>
      <c r="N264" s="479" t="s">
        <v>1914</v>
      </c>
      <c r="O264" s="299">
        <v>6</v>
      </c>
      <c r="P264" s="299"/>
      <c r="Q264" s="299"/>
      <c r="R264" s="299"/>
      <c r="S264" s="481"/>
      <c r="T264" s="299"/>
      <c r="U264" s="519"/>
      <c r="V264" s="519"/>
      <c r="W264" s="424"/>
      <c r="X264" s="481"/>
      <c r="Y264" s="519"/>
      <c r="Z264" s="519"/>
      <c r="AA264" s="519"/>
      <c r="AB264" s="519"/>
      <c r="AC264" s="519"/>
      <c r="AD264" s="519"/>
      <c r="AE264" s="519"/>
      <c r="AF264" s="481"/>
      <c r="AG264" s="482" t="s">
        <v>106</v>
      </c>
      <c r="AH264" s="481"/>
      <c r="AI264" s="481"/>
      <c r="AJ264" s="424"/>
      <c r="AK264" s="482"/>
      <c r="AL264" s="301"/>
      <c r="AM264" s="75"/>
      <c r="AN264" s="125"/>
    </row>
    <row r="265" spans="1:44" s="77" customFormat="1" ht="25.5">
      <c r="A265" s="299" t="str">
        <f>IF(E265=1,SUMIF(E$10:E265,1),"")</f>
        <v/>
      </c>
      <c r="B265" s="295">
        <f t="shared" si="66"/>
        <v>7</v>
      </c>
      <c r="C265" s="397" t="str">
        <f t="shared" si="67"/>
        <v>Bùi Văn Cành</v>
      </c>
      <c r="D265" s="551" t="s">
        <v>1966</v>
      </c>
      <c r="E265" s="295">
        <v>3</v>
      </c>
      <c r="F265" s="483">
        <v>36221</v>
      </c>
      <c r="G265" s="299">
        <v>2</v>
      </c>
      <c r="H265" s="594" t="s">
        <v>1967</v>
      </c>
      <c r="I265" s="572"/>
      <c r="J265" s="572"/>
      <c r="K265" s="572"/>
      <c r="L265" s="572"/>
      <c r="M265" s="572"/>
      <c r="N265" s="479" t="s">
        <v>1914</v>
      </c>
      <c r="O265" s="299">
        <v>1</v>
      </c>
      <c r="P265" s="299"/>
      <c r="Q265" s="299"/>
      <c r="R265" s="299"/>
      <c r="S265" s="481"/>
      <c r="T265" s="299"/>
      <c r="U265" s="519"/>
      <c r="V265" s="519"/>
      <c r="W265" s="424"/>
      <c r="X265" s="481"/>
      <c r="Y265" s="519"/>
      <c r="Z265" s="519"/>
      <c r="AA265" s="519"/>
      <c r="AB265" s="519"/>
      <c r="AC265" s="519"/>
      <c r="AD265" s="519"/>
      <c r="AE265" s="519"/>
      <c r="AF265" s="481"/>
      <c r="AG265" s="482" t="s">
        <v>1087</v>
      </c>
      <c r="AH265" s="481"/>
      <c r="AI265" s="481"/>
      <c r="AJ265" s="424"/>
      <c r="AK265" s="482"/>
      <c r="AL265" s="301"/>
      <c r="AM265" s="75"/>
      <c r="AN265" s="125"/>
    </row>
    <row r="266" spans="1:44" s="77" customFormat="1" ht="12.75">
      <c r="A266" s="299" t="str">
        <f>IF(E266=1,SUMIF(E$10:E266,1),"")</f>
        <v/>
      </c>
      <c r="B266" s="295">
        <f t="shared" si="66"/>
        <v>8</v>
      </c>
      <c r="C266" s="397" t="str">
        <f t="shared" si="67"/>
        <v>Bùi Văn Cành</v>
      </c>
      <c r="D266" s="551" t="s">
        <v>1968</v>
      </c>
      <c r="E266" s="295">
        <v>5</v>
      </c>
      <c r="F266" s="483">
        <v>45079</v>
      </c>
      <c r="G266" s="295">
        <v>1</v>
      </c>
      <c r="H266" s="523" t="s">
        <v>1969</v>
      </c>
      <c r="I266" s="518"/>
      <c r="J266" s="518"/>
      <c r="K266" s="518"/>
      <c r="L266" s="518"/>
      <c r="M266" s="518"/>
      <c r="N266" s="484" t="s">
        <v>1914</v>
      </c>
      <c r="O266" s="295">
        <v>6</v>
      </c>
      <c r="P266" s="295"/>
      <c r="Q266" s="295"/>
      <c r="R266" s="295"/>
      <c r="S266" s="482"/>
      <c r="T266" s="482"/>
      <c r="U266" s="520"/>
      <c r="V266" s="520"/>
      <c r="W266" s="404"/>
      <c r="X266" s="482"/>
      <c r="Y266" s="520"/>
      <c r="Z266" s="520"/>
      <c r="AA266" s="520"/>
      <c r="AB266" s="520"/>
      <c r="AC266" s="520"/>
      <c r="AD266" s="520"/>
      <c r="AE266" s="520"/>
      <c r="AF266" s="482"/>
      <c r="AG266" s="482" t="s">
        <v>106</v>
      </c>
      <c r="AH266" s="482"/>
      <c r="AI266" s="482"/>
      <c r="AJ266" s="404"/>
      <c r="AK266" s="482"/>
      <c r="AL266" s="301"/>
      <c r="AM266" s="75"/>
      <c r="AN266" s="125"/>
    </row>
    <row r="267" spans="1:44" s="77" customFormat="1" ht="12.75">
      <c r="A267" s="299">
        <v>73</v>
      </c>
      <c r="B267" s="295">
        <f>IF(E267=1,1,IF(E267&gt;1,#REF!+1,""))</f>
        <v>1</v>
      </c>
      <c r="C267" s="397" t="str">
        <f>IF(E267="","",IF(E267=1,D267,#REF!))</f>
        <v>Bùi Thị Đáng</v>
      </c>
      <c r="D267" s="553" t="s">
        <v>1970</v>
      </c>
      <c r="E267" s="530">
        <v>1</v>
      </c>
      <c r="F267" s="530" t="s">
        <v>1971</v>
      </c>
      <c r="G267" s="295">
        <v>2</v>
      </c>
      <c r="H267" s="523" t="s">
        <v>1972</v>
      </c>
      <c r="I267" s="518"/>
      <c r="J267" s="518"/>
      <c r="K267" s="518"/>
      <c r="L267" s="518"/>
      <c r="M267" s="518"/>
      <c r="N267" s="484" t="s">
        <v>1914</v>
      </c>
      <c r="O267" s="295">
        <v>6</v>
      </c>
      <c r="P267" s="295"/>
      <c r="Q267" s="295"/>
      <c r="R267" s="295"/>
      <c r="S267" s="480">
        <v>125</v>
      </c>
      <c r="T267" s="480">
        <v>10</v>
      </c>
      <c r="U267" s="424"/>
      <c r="V267" s="424"/>
      <c r="W267" s="424"/>
      <c r="X267" s="424">
        <v>4</v>
      </c>
      <c r="Y267" s="424"/>
      <c r="Z267" s="424"/>
      <c r="AA267" s="424"/>
      <c r="AB267" s="424"/>
      <c r="AC267" s="424"/>
      <c r="AD267" s="424"/>
      <c r="AE267" s="481"/>
      <c r="AF267" s="481"/>
      <c r="AG267" s="482" t="s">
        <v>106</v>
      </c>
      <c r="AH267" s="481"/>
      <c r="AI267" s="481"/>
      <c r="AJ267" s="424">
        <v>1</v>
      </c>
      <c r="AK267" s="482"/>
      <c r="AL267" s="301"/>
      <c r="AM267" s="75"/>
      <c r="AN267" s="125"/>
    </row>
    <row r="268" spans="1:44" s="77" customFormat="1" ht="12.75">
      <c r="A268" s="299" t="str">
        <f>IF(E268=1,SUMIF(E$10:E268,1),"")</f>
        <v/>
      </c>
      <c r="B268" s="295">
        <f>IF(E268=1,1,IF(E268&gt;1,B267+1,""))</f>
        <v>2</v>
      </c>
      <c r="C268" s="397" t="str">
        <f>IF(E268="","",IF(E268=1,D268,C267))</f>
        <v>Bùi Thị Đáng</v>
      </c>
      <c r="D268" s="560" t="s">
        <v>1973</v>
      </c>
      <c r="E268" s="530">
        <v>3</v>
      </c>
      <c r="F268" s="530" t="s">
        <v>1974</v>
      </c>
      <c r="G268" s="295">
        <v>1</v>
      </c>
      <c r="H268" s="413" t="s">
        <v>1975</v>
      </c>
      <c r="I268" s="413"/>
      <c r="J268" s="413"/>
      <c r="K268" s="413"/>
      <c r="L268" s="413"/>
      <c r="M268" s="413"/>
      <c r="N268" s="484" t="s">
        <v>1914</v>
      </c>
      <c r="O268" s="295">
        <v>6</v>
      </c>
      <c r="P268" s="295"/>
      <c r="Q268" s="295"/>
      <c r="R268" s="295"/>
      <c r="S268" s="485"/>
      <c r="T268" s="485"/>
      <c r="U268" s="404"/>
      <c r="V268" s="404"/>
      <c r="W268" s="404"/>
      <c r="X268" s="404"/>
      <c r="Y268" s="404"/>
      <c r="Z268" s="404"/>
      <c r="AA268" s="404"/>
      <c r="AB268" s="404"/>
      <c r="AC268" s="404"/>
      <c r="AD268" s="404"/>
      <c r="AE268" s="482"/>
      <c r="AF268" s="482"/>
      <c r="AG268" s="482" t="s">
        <v>106</v>
      </c>
      <c r="AH268" s="482"/>
      <c r="AI268" s="482"/>
      <c r="AJ268" s="404"/>
      <c r="AK268" s="482"/>
      <c r="AL268" s="301"/>
      <c r="AM268" s="75"/>
      <c r="AN268" s="125"/>
      <c r="AO268" s="197"/>
      <c r="AP268" s="197"/>
      <c r="AQ268" s="197"/>
      <c r="AR268" s="197"/>
    </row>
    <row r="269" spans="1:44" s="197" customFormat="1" ht="12.75">
      <c r="A269" s="299">
        <v>74</v>
      </c>
      <c r="B269" s="299">
        <v>1</v>
      </c>
      <c r="C269" s="397" t="s">
        <v>1190</v>
      </c>
      <c r="D269" s="469" t="s">
        <v>1190</v>
      </c>
      <c r="E269" s="513">
        <v>1</v>
      </c>
      <c r="F269" s="514">
        <v>36736</v>
      </c>
      <c r="G269" s="299"/>
      <c r="H269" s="421" t="s">
        <v>1976</v>
      </c>
      <c r="I269" s="421"/>
      <c r="J269" s="421"/>
      <c r="K269" s="421"/>
      <c r="L269" s="421"/>
      <c r="M269" s="421"/>
      <c r="N269" s="479" t="s">
        <v>1914</v>
      </c>
      <c r="O269" s="299">
        <v>6</v>
      </c>
      <c r="P269" s="299"/>
      <c r="Q269" s="299"/>
      <c r="R269" s="299"/>
      <c r="S269" s="595">
        <v>140</v>
      </c>
      <c r="T269" s="595">
        <v>10</v>
      </c>
      <c r="U269" s="424"/>
      <c r="V269" s="424"/>
      <c r="W269" s="424"/>
      <c r="X269" s="424">
        <v>4</v>
      </c>
      <c r="Y269" s="424"/>
      <c r="Z269" s="424"/>
      <c r="AA269" s="424"/>
      <c r="AB269" s="424"/>
      <c r="AC269" s="424"/>
      <c r="AD269" s="424"/>
      <c r="AE269" s="481"/>
      <c r="AF269" s="481"/>
      <c r="AG269" s="481" t="s">
        <v>106</v>
      </c>
      <c r="AH269" s="481"/>
      <c r="AI269" s="481"/>
      <c r="AJ269" s="424"/>
      <c r="AK269" s="481" t="s">
        <v>1839</v>
      </c>
      <c r="AL269" s="301"/>
      <c r="AM269" s="125"/>
      <c r="AN269" s="125"/>
    </row>
    <row r="270" spans="1:44" s="77" customFormat="1" ht="12.75">
      <c r="A270" s="299" t="str">
        <f>IF(E270=1,SUMIF(E$10:E270,1),"")</f>
        <v/>
      </c>
      <c r="B270" s="299">
        <v>2</v>
      </c>
      <c r="C270" s="397" t="s">
        <v>1190</v>
      </c>
      <c r="D270" s="560" t="s">
        <v>1977</v>
      </c>
      <c r="E270" s="530">
        <v>2</v>
      </c>
      <c r="F270" s="531">
        <v>37851</v>
      </c>
      <c r="G270" s="295"/>
      <c r="H270" s="413" t="s">
        <v>1978</v>
      </c>
      <c r="I270" s="413"/>
      <c r="J270" s="413"/>
      <c r="K270" s="413"/>
      <c r="L270" s="413"/>
      <c r="M270" s="413"/>
      <c r="N270" s="484" t="s">
        <v>1914</v>
      </c>
      <c r="O270" s="295">
        <v>6</v>
      </c>
      <c r="P270" s="295"/>
      <c r="Q270" s="295"/>
      <c r="R270" s="295"/>
      <c r="S270" s="485"/>
      <c r="T270" s="485"/>
      <c r="U270" s="404"/>
      <c r="V270" s="404"/>
      <c r="W270" s="404"/>
      <c r="X270" s="404"/>
      <c r="Y270" s="404"/>
      <c r="Z270" s="404"/>
      <c r="AA270" s="404"/>
      <c r="AB270" s="404"/>
      <c r="AC270" s="404"/>
      <c r="AD270" s="404"/>
      <c r="AE270" s="482"/>
      <c r="AF270" s="482"/>
      <c r="AG270" s="482"/>
      <c r="AH270" s="482"/>
      <c r="AI270" s="482"/>
      <c r="AJ270" s="404"/>
      <c r="AK270" s="482"/>
      <c r="AL270" s="301"/>
      <c r="AM270" s="75"/>
      <c r="AN270" s="125"/>
      <c r="AO270" s="197"/>
      <c r="AP270" s="197"/>
      <c r="AQ270" s="197"/>
      <c r="AR270" s="197"/>
    </row>
    <row r="271" spans="1:44" s="77" customFormat="1" ht="12.75">
      <c r="A271" s="299" t="str">
        <f>IF(E271=1,SUMIF(E$10:E271,1),"")</f>
        <v/>
      </c>
      <c r="B271" s="299">
        <v>3</v>
      </c>
      <c r="C271" s="397" t="s">
        <v>1190</v>
      </c>
      <c r="D271" s="560" t="s">
        <v>1979</v>
      </c>
      <c r="E271" s="530">
        <v>3</v>
      </c>
      <c r="F271" s="531">
        <v>42674</v>
      </c>
      <c r="G271" s="295"/>
      <c r="H271" s="413" t="s">
        <v>1980</v>
      </c>
      <c r="I271" s="413"/>
      <c r="J271" s="413"/>
      <c r="K271" s="413"/>
      <c r="L271" s="413"/>
      <c r="M271" s="413"/>
      <c r="N271" s="484" t="s">
        <v>1914</v>
      </c>
      <c r="O271" s="295">
        <v>6</v>
      </c>
      <c r="P271" s="295"/>
      <c r="Q271" s="295"/>
      <c r="R271" s="295"/>
      <c r="S271" s="485"/>
      <c r="T271" s="485"/>
      <c r="U271" s="404"/>
      <c r="V271" s="404"/>
      <c r="W271" s="404"/>
      <c r="X271" s="404"/>
      <c r="Y271" s="404"/>
      <c r="Z271" s="404"/>
      <c r="AA271" s="404"/>
      <c r="AB271" s="404"/>
      <c r="AC271" s="404"/>
      <c r="AD271" s="404"/>
      <c r="AE271" s="482"/>
      <c r="AF271" s="482"/>
      <c r="AG271" s="482"/>
      <c r="AH271" s="482"/>
      <c r="AI271" s="482"/>
      <c r="AJ271" s="404"/>
      <c r="AK271" s="482"/>
      <c r="AL271" s="301"/>
      <c r="AM271" s="75"/>
      <c r="AN271" s="125"/>
      <c r="AO271" s="197"/>
      <c r="AP271" s="197"/>
      <c r="AQ271" s="197"/>
      <c r="AR271" s="197"/>
    </row>
    <row r="272" spans="1:44" s="77" customFormat="1" ht="12.75">
      <c r="A272" s="299" t="str">
        <f>IF(E272=1,SUMIF(E$10:E272,1),"")</f>
        <v/>
      </c>
      <c r="B272" s="299">
        <v>4</v>
      </c>
      <c r="C272" s="397" t="s">
        <v>1190</v>
      </c>
      <c r="D272" s="560" t="s">
        <v>1981</v>
      </c>
      <c r="E272" s="530">
        <v>3</v>
      </c>
      <c r="F272" s="531">
        <v>45869</v>
      </c>
      <c r="G272" s="295"/>
      <c r="H272" s="413" t="s">
        <v>1982</v>
      </c>
      <c r="I272" s="413"/>
      <c r="J272" s="413"/>
      <c r="K272" s="413"/>
      <c r="L272" s="413"/>
      <c r="M272" s="413"/>
      <c r="N272" s="484" t="s">
        <v>1914</v>
      </c>
      <c r="O272" s="295">
        <v>6</v>
      </c>
      <c r="P272" s="295"/>
      <c r="Q272" s="295"/>
      <c r="R272" s="295"/>
      <c r="S272" s="485"/>
      <c r="T272" s="485"/>
      <c r="U272" s="404"/>
      <c r="V272" s="404"/>
      <c r="W272" s="404"/>
      <c r="X272" s="404"/>
      <c r="Y272" s="404"/>
      <c r="Z272" s="404"/>
      <c r="AA272" s="404"/>
      <c r="AB272" s="404"/>
      <c r="AC272" s="404"/>
      <c r="AD272" s="404"/>
      <c r="AE272" s="482"/>
      <c r="AF272" s="482"/>
      <c r="AG272" s="482"/>
      <c r="AH272" s="482"/>
      <c r="AI272" s="482"/>
      <c r="AJ272" s="404"/>
      <c r="AK272" s="482"/>
      <c r="AL272" s="301"/>
      <c r="AM272" s="75"/>
      <c r="AN272" s="125"/>
      <c r="AO272" s="197"/>
      <c r="AP272" s="197"/>
      <c r="AQ272" s="197"/>
      <c r="AR272" s="197"/>
    </row>
    <row r="273" spans="1:44" s="77" customFormat="1" ht="12.75">
      <c r="A273" s="299">
        <v>75</v>
      </c>
      <c r="B273" s="533">
        <f>IF(E273=1,1,IF(E273&gt;1,#REF!+1,""))</f>
        <v>1</v>
      </c>
      <c r="C273" s="397" t="str">
        <f>IF(E273="","",IF(E273=1,D273,#REF!))</f>
        <v>Bùi Thị Thịnh</v>
      </c>
      <c r="D273" s="549" t="s">
        <v>1983</v>
      </c>
      <c r="E273" s="299">
        <v>1</v>
      </c>
      <c r="F273" s="477">
        <v>19651</v>
      </c>
      <c r="G273" s="295">
        <v>1</v>
      </c>
      <c r="H273" s="517" t="s">
        <v>1984</v>
      </c>
      <c r="I273" s="518"/>
      <c r="J273" s="518"/>
      <c r="K273" s="518"/>
      <c r="L273" s="518"/>
      <c r="M273" s="518"/>
      <c r="N273" s="484" t="s">
        <v>1105</v>
      </c>
      <c r="O273" s="295">
        <v>6</v>
      </c>
      <c r="P273" s="295"/>
      <c r="Q273" s="295"/>
      <c r="R273" s="295"/>
      <c r="S273" s="481">
        <v>120</v>
      </c>
      <c r="T273" s="481">
        <v>10</v>
      </c>
      <c r="U273" s="520"/>
      <c r="V273" s="520">
        <v>2</v>
      </c>
      <c r="W273" s="404"/>
      <c r="X273" s="482"/>
      <c r="Y273" s="520"/>
      <c r="Z273" s="520"/>
      <c r="AA273" s="520"/>
      <c r="AB273" s="520"/>
      <c r="AC273" s="520"/>
      <c r="AD273" s="520"/>
      <c r="AE273" s="520"/>
      <c r="AF273" s="482"/>
      <c r="AG273" s="482" t="s">
        <v>106</v>
      </c>
      <c r="AH273" s="482"/>
      <c r="AI273" s="482"/>
      <c r="AJ273" s="404">
        <v>3</v>
      </c>
      <c r="AK273" s="482"/>
      <c r="AL273" s="301">
        <f t="shared" ref="AL273:AL292" ca="1" si="68">IF(F273="","",(TODAY()-F273)/365)</f>
        <v>72.202739726027403</v>
      </c>
      <c r="AM273" s="75">
        <f t="shared" ref="AM273:AM285" si="69">IF(AND(E273=1,AG273=""),1,IF(AND(E273=1,O273=1,AG273="x"),O274,IF(AND(E273=1,O273&lt;&gt;1),O273,IF(OR(E273&gt;1,E273=0),""))))</f>
        <v>6</v>
      </c>
      <c r="AN273" s="125" t="e">
        <f t="shared" ref="AN273:AN292" si="70">IF(AM273="","",(VLOOKUP(AM273,$AO$11:$AR$43,2,0)))</f>
        <v>#N/A</v>
      </c>
    </row>
    <row r="274" spans="1:44" s="77" customFormat="1" ht="12.75">
      <c r="A274" s="299" t="str">
        <f>IF(E274=1,SUMIF(E$10:E274,1),"")</f>
        <v/>
      </c>
      <c r="B274" s="533">
        <f>IF(E274=1,1,IF(E274&gt;1,B273+1,""))</f>
        <v>2</v>
      </c>
      <c r="C274" s="397" t="str">
        <f>IF(E274="","",IF(E274=1,D274,C273))</f>
        <v>Bùi Thị Thịnh</v>
      </c>
      <c r="D274" s="551" t="s">
        <v>1985</v>
      </c>
      <c r="E274" s="295">
        <v>2</v>
      </c>
      <c r="F274" s="483">
        <v>19209</v>
      </c>
      <c r="G274" s="299">
        <v>2</v>
      </c>
      <c r="H274" s="517" t="s">
        <v>1986</v>
      </c>
      <c r="I274" s="518"/>
      <c r="J274" s="518"/>
      <c r="K274" s="518"/>
      <c r="L274" s="518"/>
      <c r="M274" s="518"/>
      <c r="N274" s="479" t="s">
        <v>1105</v>
      </c>
      <c r="O274" s="299">
        <v>6</v>
      </c>
      <c r="P274" s="299"/>
      <c r="Q274" s="299"/>
      <c r="R274" s="299"/>
      <c r="S274" s="481"/>
      <c r="T274" s="299"/>
      <c r="U274" s="519"/>
      <c r="V274" s="519"/>
      <c r="W274" s="424"/>
      <c r="X274" s="481"/>
      <c r="Y274" s="519"/>
      <c r="Z274" s="519"/>
      <c r="AA274" s="519"/>
      <c r="AB274" s="519"/>
      <c r="AC274" s="519"/>
      <c r="AD274" s="519"/>
      <c r="AE274" s="519"/>
      <c r="AF274" s="481"/>
      <c r="AG274" s="482" t="s">
        <v>106</v>
      </c>
      <c r="AH274" s="481"/>
      <c r="AI274" s="481"/>
      <c r="AJ274" s="424"/>
      <c r="AK274" s="482"/>
      <c r="AL274" s="301">
        <f t="shared" ca="1" si="68"/>
        <v>73.413698630136992</v>
      </c>
      <c r="AM274" s="75" t="str">
        <f>IF(AND(E274=1,AG274=""),1,IF(AND(E274=1,O274=1,AG274="x"),#REF!,IF(AND(E274=1,O274&lt;&gt;1),O274,IF(OR(E274&gt;1,E274=0),""))))</f>
        <v/>
      </c>
      <c r="AN274" s="125" t="str">
        <f t="shared" si="70"/>
        <v/>
      </c>
    </row>
    <row r="275" spans="1:44" s="197" customFormat="1" ht="12.75">
      <c r="A275" s="299">
        <v>76</v>
      </c>
      <c r="B275" s="533">
        <f>IF(E275=1,1,IF(E275&gt;1,#REF!+1,""))</f>
        <v>1</v>
      </c>
      <c r="C275" s="397" t="str">
        <f>IF(E275="","",IF(E275=1,D275,#REF!))</f>
        <v>Bùi Ngọc Ảnh</v>
      </c>
      <c r="D275" s="549" t="s">
        <v>1987</v>
      </c>
      <c r="E275" s="299">
        <v>1</v>
      </c>
      <c r="F275" s="477">
        <v>22363</v>
      </c>
      <c r="G275" s="295">
        <v>1</v>
      </c>
      <c r="H275" s="517" t="s">
        <v>1988</v>
      </c>
      <c r="I275" s="518"/>
      <c r="J275" s="518"/>
      <c r="K275" s="518"/>
      <c r="L275" s="518"/>
      <c r="M275" s="518"/>
      <c r="N275" s="484" t="s">
        <v>1105</v>
      </c>
      <c r="O275" s="295">
        <v>6</v>
      </c>
      <c r="P275" s="295"/>
      <c r="Q275" s="295"/>
      <c r="R275" s="295"/>
      <c r="S275" s="482">
        <v>135</v>
      </c>
      <c r="T275" s="482">
        <v>20</v>
      </c>
      <c r="U275" s="520">
        <v>1</v>
      </c>
      <c r="V275" s="520">
        <v>2</v>
      </c>
      <c r="W275" s="404"/>
      <c r="X275" s="482"/>
      <c r="Y275" s="520"/>
      <c r="Z275" s="520"/>
      <c r="AA275" s="520"/>
      <c r="AB275" s="520"/>
      <c r="AC275" s="520"/>
      <c r="AD275" s="520"/>
      <c r="AE275" s="520"/>
      <c r="AF275" s="482"/>
      <c r="AG275" s="482" t="s">
        <v>106</v>
      </c>
      <c r="AH275" s="482"/>
      <c r="AI275" s="482"/>
      <c r="AJ275" s="404">
        <v>2</v>
      </c>
      <c r="AK275" s="482"/>
      <c r="AL275" s="301">
        <f t="shared" ca="1" si="68"/>
        <v>64.772602739726025</v>
      </c>
      <c r="AM275" s="75">
        <f t="shared" si="69"/>
        <v>6</v>
      </c>
      <c r="AN275" s="125" t="e">
        <f t="shared" si="70"/>
        <v>#N/A</v>
      </c>
      <c r="AO275" s="77"/>
      <c r="AP275" s="77"/>
      <c r="AQ275" s="77"/>
      <c r="AR275" s="77"/>
    </row>
    <row r="276" spans="1:44" s="77" customFormat="1" ht="12.75">
      <c r="A276" s="299" t="str">
        <f>IF(E276=1,SUMIF(E$10:E276,1),"")</f>
        <v/>
      </c>
      <c r="B276" s="533">
        <f t="shared" ref="B276:B286" si="71">IF(E276=1,1,IF(E276&gt;1,B275+1,""))</f>
        <v>2</v>
      </c>
      <c r="C276" s="397" t="str">
        <f>IF(E276="","",IF(E276=1,D276,C275))</f>
        <v>Bùi Ngọc Ảnh</v>
      </c>
      <c r="D276" s="551" t="s">
        <v>1989</v>
      </c>
      <c r="E276" s="295">
        <v>5</v>
      </c>
      <c r="F276" s="483">
        <v>41232</v>
      </c>
      <c r="G276" s="295">
        <v>1</v>
      </c>
      <c r="H276" s="596" t="s">
        <v>1990</v>
      </c>
      <c r="I276" s="597"/>
      <c r="J276" s="597"/>
      <c r="K276" s="597"/>
      <c r="L276" s="597"/>
      <c r="M276" s="597"/>
      <c r="N276" s="484" t="s">
        <v>1105</v>
      </c>
      <c r="O276" s="295">
        <v>6</v>
      </c>
      <c r="P276" s="295"/>
      <c r="Q276" s="295"/>
      <c r="R276" s="295"/>
      <c r="S276" s="482"/>
      <c r="T276" s="482"/>
      <c r="U276" s="520"/>
      <c r="V276" s="520"/>
      <c r="W276" s="404"/>
      <c r="X276" s="482"/>
      <c r="Y276" s="520"/>
      <c r="Z276" s="520"/>
      <c r="AA276" s="520"/>
      <c r="AB276" s="520"/>
      <c r="AC276" s="520"/>
      <c r="AD276" s="520"/>
      <c r="AE276" s="520"/>
      <c r="AF276" s="482"/>
      <c r="AG276" s="482" t="s">
        <v>106</v>
      </c>
      <c r="AH276" s="482"/>
      <c r="AI276" s="482"/>
      <c r="AJ276" s="404"/>
      <c r="AK276" s="482"/>
      <c r="AL276" s="301">
        <f t="shared" ca="1" si="68"/>
        <v>13.076712328767123</v>
      </c>
      <c r="AM276" s="75" t="str">
        <f>IF(AND(E276=1,AG276=""),1,IF(AND(E276=1,O276=1,AG276="x"),#REF!,IF(AND(E276=1,O276&lt;&gt;1),O276,IF(OR(E276&gt;1,E276=0),""))))</f>
        <v/>
      </c>
      <c r="AN276" s="125" t="str">
        <f t="shared" si="70"/>
        <v/>
      </c>
    </row>
    <row r="277" spans="1:44" s="77" customFormat="1" ht="12.75">
      <c r="A277" s="299">
        <v>77</v>
      </c>
      <c r="B277" s="533">
        <v>1</v>
      </c>
      <c r="C277" s="439" t="s">
        <v>231</v>
      </c>
      <c r="D277" s="439" t="s">
        <v>231</v>
      </c>
      <c r="E277" s="295">
        <v>1</v>
      </c>
      <c r="F277" s="483">
        <v>30821</v>
      </c>
      <c r="G277" s="295">
        <v>1</v>
      </c>
      <c r="H277" s="517" t="s">
        <v>1991</v>
      </c>
      <c r="I277" s="518"/>
      <c r="J277" s="518"/>
      <c r="K277" s="518"/>
      <c r="L277" s="518"/>
      <c r="M277" s="518"/>
      <c r="N277" s="513" t="s">
        <v>1105</v>
      </c>
      <c r="O277" s="299">
        <v>6</v>
      </c>
      <c r="P277" s="299"/>
      <c r="Q277" s="299"/>
      <c r="R277" s="299"/>
      <c r="S277" s="480">
        <v>120</v>
      </c>
      <c r="T277" s="480">
        <v>20</v>
      </c>
      <c r="U277" s="424"/>
      <c r="V277" s="424">
        <v>2</v>
      </c>
      <c r="W277" s="424"/>
      <c r="X277" s="424">
        <v>4</v>
      </c>
      <c r="Y277" s="424"/>
      <c r="Z277" s="424"/>
      <c r="AA277" s="424"/>
      <c r="AB277" s="424"/>
      <c r="AC277" s="424"/>
      <c r="AD277" s="424"/>
      <c r="AE277" s="481"/>
      <c r="AF277" s="481"/>
      <c r="AG277" s="482" t="s">
        <v>106</v>
      </c>
      <c r="AH277" s="481"/>
      <c r="AI277" s="481"/>
      <c r="AJ277" s="424">
        <v>2</v>
      </c>
      <c r="AK277" s="482"/>
      <c r="AL277" s="301">
        <f t="shared" ca="1" si="68"/>
        <v>41.6</v>
      </c>
      <c r="AM277" s="75">
        <f t="shared" si="69"/>
        <v>6</v>
      </c>
      <c r="AN277" s="125" t="e">
        <f t="shared" si="70"/>
        <v>#N/A</v>
      </c>
    </row>
    <row r="278" spans="1:44" s="77" customFormat="1" ht="12.75">
      <c r="A278" s="299" t="str">
        <f>IF(E278=1,SUMIF(E$10:E278,1),"")</f>
        <v/>
      </c>
      <c r="B278" s="533">
        <v>2</v>
      </c>
      <c r="C278" s="397" t="str">
        <f t="shared" ref="C278:C286" si="72">IF(E278="","",IF(E278=1,D278,C277))</f>
        <v>Quách Công Châu</v>
      </c>
      <c r="D278" s="486" t="s">
        <v>1992</v>
      </c>
      <c r="E278" s="546">
        <v>3</v>
      </c>
      <c r="F278" s="547">
        <v>31279</v>
      </c>
      <c r="G278" s="295">
        <v>2</v>
      </c>
      <c r="H278" s="517" t="s">
        <v>1993</v>
      </c>
      <c r="I278" s="518"/>
      <c r="J278" s="518"/>
      <c r="K278" s="518"/>
      <c r="L278" s="518"/>
      <c r="M278" s="518"/>
      <c r="N278" s="530" t="s">
        <v>1105</v>
      </c>
      <c r="O278" s="295">
        <v>1</v>
      </c>
      <c r="P278" s="295"/>
      <c r="Q278" s="295"/>
      <c r="R278" s="295"/>
      <c r="S278" s="485"/>
      <c r="T278" s="485"/>
      <c r="U278" s="424"/>
      <c r="V278" s="424"/>
      <c r="W278" s="424"/>
      <c r="X278" s="424"/>
      <c r="Y278" s="424"/>
      <c r="Z278" s="424"/>
      <c r="AA278" s="424"/>
      <c r="AB278" s="424"/>
      <c r="AC278" s="424"/>
      <c r="AD278" s="424"/>
      <c r="AE278" s="481"/>
      <c r="AF278" s="481"/>
      <c r="AG278" s="482" t="s">
        <v>1087</v>
      </c>
      <c r="AH278" s="481"/>
      <c r="AI278" s="481"/>
      <c r="AJ278" s="424"/>
      <c r="AK278" s="482"/>
      <c r="AL278" s="301">
        <f t="shared" ca="1" si="68"/>
        <v>40.345205479452055</v>
      </c>
      <c r="AM278" s="75" t="str">
        <f t="shared" si="69"/>
        <v/>
      </c>
      <c r="AN278" s="125" t="str">
        <f t="shared" si="70"/>
        <v/>
      </c>
    </row>
    <row r="279" spans="1:44" s="197" customFormat="1" ht="12.75">
      <c r="A279" s="299" t="str">
        <f>IF(E279=1,SUMIF(E$10:E279,1),"")</f>
        <v/>
      </c>
      <c r="B279" s="533">
        <f t="shared" si="71"/>
        <v>3</v>
      </c>
      <c r="C279" s="397" t="str">
        <f t="shared" si="72"/>
        <v>Quách Công Châu</v>
      </c>
      <c r="D279" s="486" t="s">
        <v>1994</v>
      </c>
      <c r="E279" s="546">
        <v>5</v>
      </c>
      <c r="F279" s="547">
        <v>38814</v>
      </c>
      <c r="G279" s="295">
        <v>2</v>
      </c>
      <c r="H279" s="537" t="s">
        <v>1995</v>
      </c>
      <c r="I279" s="538"/>
      <c r="J279" s="538"/>
      <c r="K279" s="538"/>
      <c r="L279" s="538"/>
      <c r="M279" s="538"/>
      <c r="N279" s="530" t="s">
        <v>1105</v>
      </c>
      <c r="O279" s="295">
        <v>6</v>
      </c>
      <c r="P279" s="295"/>
      <c r="Q279" s="295"/>
      <c r="R279" s="295"/>
      <c r="S279" s="485"/>
      <c r="T279" s="485"/>
      <c r="U279" s="404"/>
      <c r="V279" s="404"/>
      <c r="W279" s="404"/>
      <c r="X279" s="404" t="s">
        <v>106</v>
      </c>
      <c r="Y279" s="404"/>
      <c r="Z279" s="404"/>
      <c r="AA279" s="404"/>
      <c r="AB279" s="404"/>
      <c r="AC279" s="404"/>
      <c r="AD279" s="404"/>
      <c r="AE279" s="482"/>
      <c r="AF279" s="482"/>
      <c r="AG279" s="482" t="s">
        <v>106</v>
      </c>
      <c r="AH279" s="482"/>
      <c r="AI279" s="482"/>
      <c r="AJ279" s="404"/>
      <c r="AK279" s="482"/>
      <c r="AL279" s="301">
        <f t="shared" ca="1" si="68"/>
        <v>19.701369863013699</v>
      </c>
      <c r="AM279" s="75" t="str">
        <f t="shared" si="69"/>
        <v/>
      </c>
      <c r="AN279" s="125" t="str">
        <f t="shared" si="70"/>
        <v/>
      </c>
      <c r="AO279" s="77"/>
      <c r="AP279" s="77"/>
      <c r="AQ279" s="77"/>
      <c r="AR279" s="77"/>
    </row>
    <row r="280" spans="1:44" s="77" customFormat="1" ht="12.75">
      <c r="A280" s="299" t="str">
        <f>IF(E280=1,SUMIF(E$10:E280,1),"")</f>
        <v/>
      </c>
      <c r="B280" s="533">
        <f t="shared" si="71"/>
        <v>4</v>
      </c>
      <c r="C280" s="397" t="str">
        <f t="shared" si="72"/>
        <v>Quách Công Châu</v>
      </c>
      <c r="D280" s="486" t="s">
        <v>1996</v>
      </c>
      <c r="E280" s="546">
        <v>5</v>
      </c>
      <c r="F280" s="547">
        <v>41602</v>
      </c>
      <c r="G280" s="546">
        <v>2</v>
      </c>
      <c r="H280" s="517" t="s">
        <v>1997</v>
      </c>
      <c r="I280" s="518"/>
      <c r="J280" s="518"/>
      <c r="K280" s="518"/>
      <c r="L280" s="518"/>
      <c r="M280" s="518"/>
      <c r="N280" s="530" t="s">
        <v>1105</v>
      </c>
      <c r="O280" s="295">
        <v>6</v>
      </c>
      <c r="P280" s="295"/>
      <c r="Q280" s="295"/>
      <c r="R280" s="295"/>
      <c r="S280" s="485"/>
      <c r="T280" s="485"/>
      <c r="U280" s="404"/>
      <c r="V280" s="404"/>
      <c r="W280" s="404"/>
      <c r="X280" s="404" t="s">
        <v>106</v>
      </c>
      <c r="Y280" s="404"/>
      <c r="Z280" s="404"/>
      <c r="AA280" s="404"/>
      <c r="AB280" s="404"/>
      <c r="AC280" s="404"/>
      <c r="AD280" s="404"/>
      <c r="AE280" s="482"/>
      <c r="AF280" s="482"/>
      <c r="AG280" s="482" t="s">
        <v>106</v>
      </c>
      <c r="AH280" s="482"/>
      <c r="AI280" s="482"/>
      <c r="AJ280" s="404"/>
      <c r="AK280" s="481"/>
      <c r="AL280" s="301">
        <f t="shared" ca="1" si="68"/>
        <v>12.063013698630137</v>
      </c>
      <c r="AM280" s="75" t="str">
        <f t="shared" si="69"/>
        <v/>
      </c>
      <c r="AN280" s="125" t="str">
        <f t="shared" si="70"/>
        <v/>
      </c>
    </row>
    <row r="281" spans="1:44" s="77" customFormat="1" ht="12.75">
      <c r="A281" s="299" t="str">
        <f>IF(E281=1,SUMIF(E$10:E281,1),"")</f>
        <v/>
      </c>
      <c r="B281" s="533">
        <f t="shared" si="71"/>
        <v>5</v>
      </c>
      <c r="C281" s="397" t="str">
        <f t="shared" si="72"/>
        <v>Quách Công Châu</v>
      </c>
      <c r="D281" s="439" t="s">
        <v>1998</v>
      </c>
      <c r="E281" s="295">
        <v>5</v>
      </c>
      <c r="F281" s="483">
        <v>42630</v>
      </c>
      <c r="G281" s="295">
        <v>1</v>
      </c>
      <c r="H281" s="517" t="s">
        <v>1999</v>
      </c>
      <c r="I281" s="518"/>
      <c r="J281" s="518"/>
      <c r="K281" s="518"/>
      <c r="L281" s="518"/>
      <c r="M281" s="518"/>
      <c r="N281" s="530" t="s">
        <v>1105</v>
      </c>
      <c r="O281" s="295">
        <v>6</v>
      </c>
      <c r="P281" s="295"/>
      <c r="Q281" s="295"/>
      <c r="R281" s="295"/>
      <c r="S281" s="485"/>
      <c r="T281" s="485"/>
      <c r="U281" s="404"/>
      <c r="V281" s="404"/>
      <c r="W281" s="404"/>
      <c r="X281" s="404" t="s">
        <v>106</v>
      </c>
      <c r="Y281" s="404"/>
      <c r="Z281" s="404"/>
      <c r="AA281" s="404"/>
      <c r="AB281" s="404"/>
      <c r="AC281" s="404"/>
      <c r="AD281" s="404"/>
      <c r="AE281" s="482"/>
      <c r="AF281" s="482"/>
      <c r="AG281" s="482" t="s">
        <v>106</v>
      </c>
      <c r="AH281" s="482"/>
      <c r="AI281" s="482"/>
      <c r="AJ281" s="404"/>
      <c r="AK281" s="482"/>
      <c r="AL281" s="301">
        <f t="shared" ca="1" si="68"/>
        <v>9.2465753424657535</v>
      </c>
      <c r="AM281" s="75" t="str">
        <f t="shared" si="69"/>
        <v/>
      </c>
      <c r="AN281" s="125" t="str">
        <f t="shared" si="70"/>
        <v/>
      </c>
    </row>
    <row r="282" spans="1:44" s="77" customFormat="1" ht="12.75">
      <c r="A282" s="299" t="str">
        <f>IF(E282=1,SUMIF(E$10:E282,1),"")</f>
        <v/>
      </c>
      <c r="B282" s="533">
        <f t="shared" si="71"/>
        <v>6</v>
      </c>
      <c r="C282" s="397" t="str">
        <f t="shared" si="72"/>
        <v>Quách Công Châu</v>
      </c>
      <c r="D282" s="439" t="s">
        <v>2000</v>
      </c>
      <c r="E282" s="295">
        <v>2</v>
      </c>
      <c r="F282" s="483">
        <v>21624</v>
      </c>
      <c r="G282" s="295">
        <v>2</v>
      </c>
      <c r="H282" s="517" t="s">
        <v>2001</v>
      </c>
      <c r="I282" s="518"/>
      <c r="J282" s="518"/>
      <c r="K282" s="518"/>
      <c r="L282" s="518"/>
      <c r="M282" s="518"/>
      <c r="N282" s="530" t="s">
        <v>1105</v>
      </c>
      <c r="O282" s="295">
        <v>6</v>
      </c>
      <c r="P282" s="295"/>
      <c r="Q282" s="295"/>
      <c r="R282" s="295"/>
      <c r="S282" s="485"/>
      <c r="T282" s="485"/>
      <c r="U282" s="404"/>
      <c r="V282" s="404"/>
      <c r="W282" s="404"/>
      <c r="X282" s="404"/>
      <c r="Y282" s="404"/>
      <c r="Z282" s="404"/>
      <c r="AA282" s="404"/>
      <c r="AB282" s="404"/>
      <c r="AC282" s="404"/>
      <c r="AD282" s="404"/>
      <c r="AE282" s="482"/>
      <c r="AF282" s="482"/>
      <c r="AG282" s="482" t="s">
        <v>106</v>
      </c>
      <c r="AH282" s="482"/>
      <c r="AI282" s="482"/>
      <c r="AJ282" s="404"/>
      <c r="AK282" s="481"/>
      <c r="AL282" s="301">
        <f t="shared" ca="1" si="68"/>
        <v>66.797260273972597</v>
      </c>
      <c r="AM282" s="75" t="str">
        <f t="shared" si="69"/>
        <v/>
      </c>
      <c r="AN282" s="125" t="str">
        <f t="shared" si="70"/>
        <v/>
      </c>
    </row>
    <row r="283" spans="1:44" s="197" customFormat="1" ht="12.75">
      <c r="A283" s="299" t="str">
        <f>IF(E283=1,SUMIF(E$10:E283,1),"")</f>
        <v/>
      </c>
      <c r="B283" s="533">
        <f t="shared" si="71"/>
        <v>7</v>
      </c>
      <c r="C283" s="397" t="str">
        <f t="shared" si="72"/>
        <v>Quách Công Châu</v>
      </c>
      <c r="D283" s="486" t="s">
        <v>2002</v>
      </c>
      <c r="E283" s="546">
        <v>3</v>
      </c>
      <c r="F283" s="547">
        <v>33799</v>
      </c>
      <c r="G283" s="295">
        <v>1</v>
      </c>
      <c r="H283" s="517" t="s">
        <v>2003</v>
      </c>
      <c r="I283" s="518"/>
      <c r="J283" s="518"/>
      <c r="K283" s="518"/>
      <c r="L283" s="518"/>
      <c r="M283" s="518"/>
      <c r="N283" s="530" t="s">
        <v>1105</v>
      </c>
      <c r="O283" s="295">
        <v>6</v>
      </c>
      <c r="P283" s="295"/>
      <c r="Q283" s="295"/>
      <c r="R283" s="295"/>
      <c r="S283" s="485"/>
      <c r="T283" s="485"/>
      <c r="U283" s="404"/>
      <c r="V283" s="404"/>
      <c r="W283" s="404"/>
      <c r="X283" s="404"/>
      <c r="Y283" s="404"/>
      <c r="Z283" s="404"/>
      <c r="AA283" s="404"/>
      <c r="AB283" s="404"/>
      <c r="AC283" s="404"/>
      <c r="AD283" s="404"/>
      <c r="AE283" s="482"/>
      <c r="AF283" s="482"/>
      <c r="AG283" s="482" t="s">
        <v>106</v>
      </c>
      <c r="AH283" s="482"/>
      <c r="AI283" s="482"/>
      <c r="AJ283" s="404"/>
      <c r="AK283" s="482"/>
      <c r="AL283" s="301">
        <f t="shared" ca="1" si="68"/>
        <v>33.441095890410956</v>
      </c>
      <c r="AM283" s="75" t="str">
        <f t="shared" si="69"/>
        <v/>
      </c>
      <c r="AN283" s="125" t="str">
        <f t="shared" si="70"/>
        <v/>
      </c>
    </row>
    <row r="284" spans="1:44" s="77" customFormat="1" ht="12.75">
      <c r="A284" s="299" t="str">
        <f>IF(E284=1,SUMIF(E$10:E284,1),"")</f>
        <v/>
      </c>
      <c r="B284" s="533">
        <f t="shared" si="71"/>
        <v>8</v>
      </c>
      <c r="C284" s="397" t="str">
        <f t="shared" si="72"/>
        <v>Quách Công Châu</v>
      </c>
      <c r="D284" s="486" t="s">
        <v>2004</v>
      </c>
      <c r="E284" s="546">
        <v>3</v>
      </c>
      <c r="F284" s="547">
        <v>33636</v>
      </c>
      <c r="G284" s="295">
        <v>2</v>
      </c>
      <c r="H284" s="535" t="s">
        <v>2005</v>
      </c>
      <c r="I284" s="478"/>
      <c r="J284" s="518"/>
      <c r="K284" s="518"/>
      <c r="L284" s="518"/>
      <c r="M284" s="518"/>
      <c r="N284" s="530" t="s">
        <v>1105</v>
      </c>
      <c r="O284" s="295">
        <v>6</v>
      </c>
      <c r="P284" s="295"/>
      <c r="Q284" s="295"/>
      <c r="R284" s="295"/>
      <c r="S284" s="485"/>
      <c r="T284" s="485"/>
      <c r="U284" s="404"/>
      <c r="V284" s="404"/>
      <c r="W284" s="404"/>
      <c r="X284" s="404"/>
      <c r="Y284" s="404"/>
      <c r="Z284" s="404"/>
      <c r="AA284" s="404"/>
      <c r="AB284" s="404"/>
      <c r="AC284" s="404"/>
      <c r="AD284" s="404"/>
      <c r="AE284" s="482"/>
      <c r="AF284" s="482"/>
      <c r="AG284" s="482" t="s">
        <v>106</v>
      </c>
      <c r="AH284" s="482"/>
      <c r="AI284" s="482"/>
      <c r="AJ284" s="404"/>
      <c r="AK284" s="482"/>
      <c r="AL284" s="301">
        <f t="shared" ca="1" si="68"/>
        <v>33.887671232876713</v>
      </c>
      <c r="AM284" s="75" t="str">
        <f t="shared" si="69"/>
        <v/>
      </c>
      <c r="AN284" s="125" t="str">
        <f t="shared" si="70"/>
        <v/>
      </c>
    </row>
    <row r="285" spans="1:44" s="77" customFormat="1" ht="12.75">
      <c r="A285" s="299" t="str">
        <f>IF(E285=1,SUMIF(E$10:E285,1),"")</f>
        <v/>
      </c>
      <c r="B285" s="533">
        <f t="shared" si="71"/>
        <v>9</v>
      </c>
      <c r="C285" s="397" t="str">
        <f t="shared" si="72"/>
        <v>Quách Công Châu</v>
      </c>
      <c r="D285" s="486" t="s">
        <v>2006</v>
      </c>
      <c r="E285" s="546">
        <v>5</v>
      </c>
      <c r="F285" s="547">
        <v>41810</v>
      </c>
      <c r="G285" s="295">
        <v>2</v>
      </c>
      <c r="H285" s="517" t="s">
        <v>2007</v>
      </c>
      <c r="I285" s="518"/>
      <c r="J285" s="478"/>
      <c r="K285" s="478"/>
      <c r="L285" s="478"/>
      <c r="M285" s="478"/>
      <c r="N285" s="530" t="s">
        <v>1105</v>
      </c>
      <c r="O285" s="295">
        <v>6</v>
      </c>
      <c r="P285" s="295"/>
      <c r="Q285" s="295"/>
      <c r="R285" s="295"/>
      <c r="S285" s="485"/>
      <c r="T285" s="485"/>
      <c r="U285" s="424"/>
      <c r="V285" s="424"/>
      <c r="W285" s="424"/>
      <c r="X285" s="424"/>
      <c r="Y285" s="424"/>
      <c r="Z285" s="424"/>
      <c r="AA285" s="424"/>
      <c r="AB285" s="424"/>
      <c r="AC285" s="424"/>
      <c r="AD285" s="424"/>
      <c r="AE285" s="481"/>
      <c r="AF285" s="481"/>
      <c r="AG285" s="482" t="s">
        <v>106</v>
      </c>
      <c r="AH285" s="481"/>
      <c r="AI285" s="481"/>
      <c r="AJ285" s="424"/>
      <c r="AK285" s="482"/>
      <c r="AL285" s="301">
        <f t="shared" ca="1" si="68"/>
        <v>11.493150684931507</v>
      </c>
      <c r="AM285" s="75" t="str">
        <f t="shared" si="69"/>
        <v/>
      </c>
      <c r="AN285" s="125" t="str">
        <f t="shared" si="70"/>
        <v/>
      </c>
      <c r="AO285" s="197"/>
      <c r="AP285" s="197"/>
      <c r="AQ285" s="197"/>
      <c r="AR285" s="197"/>
    </row>
    <row r="286" spans="1:44" s="197" customFormat="1" ht="12.75">
      <c r="A286" s="299" t="str">
        <f>IF(E286=1,SUMIF(E$10:E286,1),"")</f>
        <v/>
      </c>
      <c r="B286" s="533">
        <f t="shared" si="71"/>
        <v>10</v>
      </c>
      <c r="C286" s="397" t="str">
        <f t="shared" si="72"/>
        <v>Quách Công Châu</v>
      </c>
      <c r="D286" s="486" t="s">
        <v>2008</v>
      </c>
      <c r="E286" s="546">
        <v>5</v>
      </c>
      <c r="F286" s="547">
        <v>43550</v>
      </c>
      <c r="G286" s="546">
        <v>1</v>
      </c>
      <c r="H286" s="517" t="s">
        <v>2009</v>
      </c>
      <c r="I286" s="518"/>
      <c r="J286" s="518"/>
      <c r="K286" s="518"/>
      <c r="L286" s="518"/>
      <c r="M286" s="518"/>
      <c r="N286" s="530" t="s">
        <v>1105</v>
      </c>
      <c r="O286" s="295">
        <v>6</v>
      </c>
      <c r="P286" s="295"/>
      <c r="Q286" s="295"/>
      <c r="R286" s="295"/>
      <c r="S286" s="485"/>
      <c r="T286" s="485"/>
      <c r="U286" s="424"/>
      <c r="V286" s="424"/>
      <c r="W286" s="424"/>
      <c r="X286" s="424" t="s">
        <v>106</v>
      </c>
      <c r="Y286" s="424"/>
      <c r="Z286" s="424"/>
      <c r="AA286" s="424"/>
      <c r="AB286" s="424"/>
      <c r="AC286" s="424"/>
      <c r="AD286" s="424"/>
      <c r="AE286" s="481"/>
      <c r="AF286" s="481"/>
      <c r="AG286" s="482" t="s">
        <v>106</v>
      </c>
      <c r="AH286" s="481"/>
      <c r="AI286" s="481"/>
      <c r="AJ286" s="424"/>
      <c r="AK286" s="481"/>
      <c r="AL286" s="301">
        <f t="shared" ca="1" si="68"/>
        <v>6.7260273972602738</v>
      </c>
      <c r="AM286" s="75" t="str">
        <f>IF(AND(E286=1,AG286=""),1,IF(AND(E286=1,O286=1,AG286="x"),#REF!,IF(AND(E286=1,O286&lt;&gt;1),O286,IF(OR(E286&gt;1,E286=0),""))))</f>
        <v/>
      </c>
      <c r="AN286" s="125" t="str">
        <f t="shared" si="70"/>
        <v/>
      </c>
      <c r="AO286" s="77"/>
      <c r="AP286" s="77"/>
      <c r="AQ286" s="77"/>
      <c r="AR286" s="77"/>
    </row>
    <row r="287" spans="1:44" s="77" customFormat="1" ht="12.75">
      <c r="A287" s="299">
        <v>78</v>
      </c>
      <c r="B287" s="533">
        <f>IF(E287=1,1,IF(E287&gt;1,#REF!+1,""))</f>
        <v>1</v>
      </c>
      <c r="C287" s="469" t="s">
        <v>2010</v>
      </c>
      <c r="D287" s="469" t="s">
        <v>2010</v>
      </c>
      <c r="E287" s="299">
        <v>1</v>
      </c>
      <c r="F287" s="298" t="s">
        <v>2011</v>
      </c>
      <c r="G287" s="299">
        <v>1</v>
      </c>
      <c r="H287" s="418" t="s">
        <v>2012</v>
      </c>
      <c r="I287" s="518"/>
      <c r="J287" s="518"/>
      <c r="K287" s="518"/>
      <c r="L287" s="518"/>
      <c r="M287" s="518"/>
      <c r="N287" s="479" t="s">
        <v>1105</v>
      </c>
      <c r="O287" s="299">
        <v>6</v>
      </c>
      <c r="P287" s="299"/>
      <c r="Q287" s="299"/>
      <c r="R287" s="299"/>
      <c r="S287" s="480">
        <v>120</v>
      </c>
      <c r="T287" s="480">
        <v>10</v>
      </c>
      <c r="U287" s="424"/>
      <c r="V287" s="424"/>
      <c r="W287" s="424"/>
      <c r="X287" s="424">
        <v>4</v>
      </c>
      <c r="Y287" s="424"/>
      <c r="Z287" s="424"/>
      <c r="AA287" s="424"/>
      <c r="AB287" s="424"/>
      <c r="AC287" s="424"/>
      <c r="AD287" s="424"/>
      <c r="AE287" s="481"/>
      <c r="AF287" s="481"/>
      <c r="AG287" s="482" t="s">
        <v>106</v>
      </c>
      <c r="AH287" s="481"/>
      <c r="AI287" s="481"/>
      <c r="AJ287" s="424">
        <v>7</v>
      </c>
      <c r="AK287" s="482" t="s">
        <v>1839</v>
      </c>
      <c r="AL287" s="301">
        <f t="shared" ca="1" si="68"/>
        <v>66.599999999999994</v>
      </c>
      <c r="AM287" s="75">
        <f t="shared" ref="AM287:AM291" si="73">IF(AND(E287=1,AG287=""),1,IF(AND(E287=1,O287=1,AG287="x"),O288,IF(AND(E287=1,O287&lt;&gt;1),O287,IF(OR(E287&gt;1,E287=0),""))))</f>
        <v>6</v>
      </c>
      <c r="AN287" s="125" t="e">
        <f t="shared" si="70"/>
        <v>#N/A</v>
      </c>
    </row>
    <row r="288" spans="1:44" s="197" customFormat="1" ht="12.75">
      <c r="A288" s="299" t="str">
        <f>IF(E288=1,SUMIF(E$10:E288,1),"")</f>
        <v/>
      </c>
      <c r="B288" s="533">
        <f t="shared" ref="B288:B289" si="74">IF(E288=1,1,IF(E288&gt;1,B287+1,""))</f>
        <v>2</v>
      </c>
      <c r="C288" s="397" t="s">
        <v>2010</v>
      </c>
      <c r="D288" s="551" t="s">
        <v>2013</v>
      </c>
      <c r="E288" s="295">
        <v>2</v>
      </c>
      <c r="F288" s="298" t="s">
        <v>2014</v>
      </c>
      <c r="G288" s="295"/>
      <c r="H288" s="418" t="s">
        <v>2015</v>
      </c>
      <c r="I288" s="518"/>
      <c r="J288" s="518"/>
      <c r="K288" s="518"/>
      <c r="L288" s="518"/>
      <c r="M288" s="518"/>
      <c r="N288" s="484" t="s">
        <v>1105</v>
      </c>
      <c r="O288" s="295">
        <v>6</v>
      </c>
      <c r="P288" s="295"/>
      <c r="Q288" s="295"/>
      <c r="R288" s="295"/>
      <c r="S288" s="485"/>
      <c r="T288" s="485"/>
      <c r="U288" s="404"/>
      <c r="V288" s="404"/>
      <c r="W288" s="404"/>
      <c r="X288" s="404"/>
      <c r="Y288" s="404"/>
      <c r="Z288" s="404"/>
      <c r="AA288" s="404"/>
      <c r="AB288" s="404"/>
      <c r="AC288" s="404"/>
      <c r="AD288" s="404"/>
      <c r="AE288" s="482"/>
      <c r="AF288" s="482"/>
      <c r="AG288" s="482" t="s">
        <v>106</v>
      </c>
      <c r="AH288" s="482"/>
      <c r="AI288" s="482"/>
      <c r="AJ288" s="404"/>
      <c r="AK288" s="482"/>
      <c r="AL288" s="301">
        <f t="shared" ca="1" si="68"/>
        <v>64.920547945205485</v>
      </c>
      <c r="AM288" s="75" t="str">
        <f t="shared" si="73"/>
        <v/>
      </c>
      <c r="AN288" s="125" t="str">
        <f t="shared" si="70"/>
        <v/>
      </c>
      <c r="AO288" s="77"/>
      <c r="AP288" s="77"/>
      <c r="AQ288" s="77"/>
      <c r="AR288" s="77"/>
    </row>
    <row r="289" spans="1:44" s="77" customFormat="1" ht="12.75">
      <c r="A289" s="299">
        <v>79</v>
      </c>
      <c r="B289" s="533">
        <f t="shared" si="74"/>
        <v>1</v>
      </c>
      <c r="C289" s="469" t="s">
        <v>2016</v>
      </c>
      <c r="D289" s="469" t="s">
        <v>2016</v>
      </c>
      <c r="E289" s="299">
        <v>1</v>
      </c>
      <c r="F289" s="477">
        <v>28063</v>
      </c>
      <c r="G289" s="299">
        <v>1</v>
      </c>
      <c r="H289" s="598" t="s">
        <v>2017</v>
      </c>
      <c r="I289" s="518"/>
      <c r="J289" s="518"/>
      <c r="K289" s="518"/>
      <c r="L289" s="518"/>
      <c r="M289" s="518"/>
      <c r="N289" s="479" t="s">
        <v>1105</v>
      </c>
      <c r="O289" s="299">
        <v>6</v>
      </c>
      <c r="P289" s="299"/>
      <c r="Q289" s="299"/>
      <c r="R289" s="299"/>
      <c r="S289" s="480">
        <v>120</v>
      </c>
      <c r="T289" s="480">
        <v>10</v>
      </c>
      <c r="U289" s="424"/>
      <c r="V289" s="424"/>
      <c r="W289" s="424"/>
      <c r="X289" s="424">
        <v>4</v>
      </c>
      <c r="Y289" s="424"/>
      <c r="Z289" s="424"/>
      <c r="AA289" s="424"/>
      <c r="AB289" s="424"/>
      <c r="AC289" s="424"/>
      <c r="AD289" s="424"/>
      <c r="AE289" s="481"/>
      <c r="AF289" s="481"/>
      <c r="AG289" s="482" t="s">
        <v>106</v>
      </c>
      <c r="AH289" s="481"/>
      <c r="AI289" s="481"/>
      <c r="AJ289" s="424">
        <v>7</v>
      </c>
      <c r="AK289" s="482" t="s">
        <v>1839</v>
      </c>
      <c r="AL289" s="301">
        <f t="shared" ca="1" si="68"/>
        <v>49.156164383561645</v>
      </c>
      <c r="AM289" s="75">
        <f t="shared" si="73"/>
        <v>6</v>
      </c>
      <c r="AN289" s="125" t="e">
        <f t="shared" si="70"/>
        <v>#N/A</v>
      </c>
    </row>
    <row r="290" spans="1:44" s="197" customFormat="1" ht="12.75">
      <c r="A290" s="299" t="str">
        <f>IF(E290=1,SUMIF(E$10:E290,1),"")</f>
        <v/>
      </c>
      <c r="B290" s="533">
        <v>2</v>
      </c>
      <c r="C290" s="397" t="s">
        <v>2016</v>
      </c>
      <c r="D290" s="551" t="s">
        <v>2018</v>
      </c>
      <c r="E290" s="295">
        <v>2</v>
      </c>
      <c r="F290" s="483"/>
      <c r="G290" s="295">
        <v>2</v>
      </c>
      <c r="H290" s="523"/>
      <c r="I290" s="518"/>
      <c r="J290" s="518"/>
      <c r="K290" s="518"/>
      <c r="L290" s="518"/>
      <c r="M290" s="518"/>
      <c r="N290" s="484" t="s">
        <v>1105</v>
      </c>
      <c r="O290" s="295">
        <v>6</v>
      </c>
      <c r="P290" s="295"/>
      <c r="Q290" s="295"/>
      <c r="R290" s="295"/>
      <c r="S290" s="485"/>
      <c r="T290" s="485"/>
      <c r="U290" s="404"/>
      <c r="V290" s="404"/>
      <c r="W290" s="404"/>
      <c r="X290" s="404"/>
      <c r="Y290" s="404"/>
      <c r="Z290" s="404"/>
      <c r="AA290" s="404"/>
      <c r="AB290" s="404"/>
      <c r="AC290" s="404"/>
      <c r="AD290" s="404"/>
      <c r="AE290" s="482"/>
      <c r="AF290" s="482"/>
      <c r="AG290" s="482" t="s">
        <v>106</v>
      </c>
      <c r="AH290" s="482"/>
      <c r="AI290" s="482"/>
      <c r="AJ290" s="404"/>
      <c r="AK290" s="482"/>
      <c r="AL290" s="301" t="str">
        <f t="shared" ca="1" si="68"/>
        <v/>
      </c>
      <c r="AM290" s="75" t="str">
        <f t="shared" si="73"/>
        <v/>
      </c>
      <c r="AN290" s="125" t="str">
        <f t="shared" si="70"/>
        <v/>
      </c>
      <c r="AO290" s="77"/>
      <c r="AP290" s="77"/>
      <c r="AQ290" s="77"/>
      <c r="AR290" s="77"/>
    </row>
    <row r="291" spans="1:44" s="77" customFormat="1" ht="12.75">
      <c r="A291" s="299" t="str">
        <f>IF(E291=1,SUMIF(E$10:E291,1),"")</f>
        <v/>
      </c>
      <c r="B291" s="533">
        <v>3</v>
      </c>
      <c r="C291" s="397" t="s">
        <v>2016</v>
      </c>
      <c r="D291" s="551" t="s">
        <v>2019</v>
      </c>
      <c r="E291" s="295">
        <v>3</v>
      </c>
      <c r="F291" s="298" t="s">
        <v>2020</v>
      </c>
      <c r="G291" s="295">
        <v>1</v>
      </c>
      <c r="H291" s="529" t="s">
        <v>2021</v>
      </c>
      <c r="I291" s="518"/>
      <c r="J291" s="518"/>
      <c r="K291" s="518"/>
      <c r="L291" s="518"/>
      <c r="M291" s="518"/>
      <c r="N291" s="484" t="s">
        <v>1105</v>
      </c>
      <c r="O291" s="295">
        <v>6</v>
      </c>
      <c r="P291" s="295"/>
      <c r="Q291" s="295"/>
      <c r="R291" s="295"/>
      <c r="S291" s="485"/>
      <c r="T291" s="485"/>
      <c r="U291" s="404"/>
      <c r="V291" s="404"/>
      <c r="W291" s="404"/>
      <c r="X291" s="404"/>
      <c r="Y291" s="404"/>
      <c r="Z291" s="404"/>
      <c r="AA291" s="404"/>
      <c r="AB291" s="404"/>
      <c r="AC291" s="404"/>
      <c r="AD291" s="404"/>
      <c r="AE291" s="482"/>
      <c r="AF291" s="482"/>
      <c r="AG291" s="482" t="s">
        <v>106</v>
      </c>
      <c r="AH291" s="482"/>
      <c r="AI291" s="482"/>
      <c r="AJ291" s="404"/>
      <c r="AK291" s="482"/>
      <c r="AL291" s="301">
        <f t="shared" ca="1" si="68"/>
        <v>12.084931506849315</v>
      </c>
      <c r="AM291" s="75" t="str">
        <f t="shared" si="73"/>
        <v/>
      </c>
      <c r="AN291" s="125" t="str">
        <f t="shared" si="70"/>
        <v/>
      </c>
      <c r="AO291" s="197"/>
      <c r="AP291" s="197"/>
      <c r="AQ291" s="197"/>
      <c r="AR291" s="197"/>
    </row>
    <row r="292" spans="1:44" s="77" customFormat="1" ht="25.5">
      <c r="A292" s="299" t="str">
        <f>IF(E292=1,SUMIF(E$10:E292,1),"")</f>
        <v/>
      </c>
      <c r="B292" s="533">
        <v>4</v>
      </c>
      <c r="C292" s="397" t="s">
        <v>2016</v>
      </c>
      <c r="D292" s="551" t="s">
        <v>2022</v>
      </c>
      <c r="E292" s="295">
        <v>3</v>
      </c>
      <c r="F292" s="298" t="s">
        <v>2023</v>
      </c>
      <c r="G292" s="295">
        <v>2</v>
      </c>
      <c r="H292" s="529" t="s">
        <v>2024</v>
      </c>
      <c r="I292" s="413"/>
      <c r="J292" s="413"/>
      <c r="K292" s="413"/>
      <c r="L292" s="413"/>
      <c r="M292" s="413"/>
      <c r="N292" s="484" t="s">
        <v>1105</v>
      </c>
      <c r="O292" s="295">
        <v>6</v>
      </c>
      <c r="P292" s="295"/>
      <c r="Q292" s="295"/>
      <c r="R292" s="295"/>
      <c r="S292" s="485"/>
      <c r="T292" s="485"/>
      <c r="U292" s="404"/>
      <c r="V292" s="404"/>
      <c r="W292" s="404"/>
      <c r="X292" s="404" t="s">
        <v>106</v>
      </c>
      <c r="Y292" s="404"/>
      <c r="Z292" s="404"/>
      <c r="AA292" s="404"/>
      <c r="AB292" s="404"/>
      <c r="AC292" s="404"/>
      <c r="AD292" s="404"/>
      <c r="AE292" s="482"/>
      <c r="AF292" s="482"/>
      <c r="AG292" s="482" t="s">
        <v>106</v>
      </c>
      <c r="AH292" s="482"/>
      <c r="AI292" s="482"/>
      <c r="AJ292" s="404"/>
      <c r="AK292" s="482"/>
      <c r="AL292" s="301">
        <f t="shared" ca="1" si="68"/>
        <v>7.1643835616438354</v>
      </c>
      <c r="AM292" s="75" t="str">
        <f>IF(AND(E292=1,AG292=""),1,IF(AND(E292=1,O292=1,AG292="x"),#REF!,IF(AND(E292=1,O292&lt;&gt;1),O292,IF(OR(E292&gt;1,E292=0),""))))</f>
        <v/>
      </c>
      <c r="AN292" s="125" t="str">
        <f t="shared" si="70"/>
        <v/>
      </c>
    </row>
    <row r="293" spans="1:44" s="77" customFormat="1" ht="12.75">
      <c r="A293" s="299" t="str">
        <f>IF(E293=1,SUMIF(E$10:E293,1),"")</f>
        <v/>
      </c>
      <c r="B293" s="533">
        <v>5</v>
      </c>
      <c r="C293" s="397" t="s">
        <v>2016</v>
      </c>
      <c r="D293" s="551" t="s">
        <v>2025</v>
      </c>
      <c r="E293" s="295">
        <v>3</v>
      </c>
      <c r="F293" s="483"/>
      <c r="G293" s="295"/>
      <c r="H293" s="539"/>
      <c r="I293" s="413"/>
      <c r="J293" s="413"/>
      <c r="K293" s="413"/>
      <c r="L293" s="413"/>
      <c r="M293" s="413"/>
      <c r="N293" s="484" t="s">
        <v>1105</v>
      </c>
      <c r="O293" s="295"/>
      <c r="P293" s="295"/>
      <c r="Q293" s="295"/>
      <c r="R293" s="295"/>
      <c r="S293" s="485"/>
      <c r="T293" s="485"/>
      <c r="U293" s="404"/>
      <c r="V293" s="404"/>
      <c r="W293" s="404"/>
      <c r="X293" s="404"/>
      <c r="Y293" s="404"/>
      <c r="Z293" s="404"/>
      <c r="AA293" s="404"/>
      <c r="AB293" s="404"/>
      <c r="AC293" s="404"/>
      <c r="AD293" s="404"/>
      <c r="AE293" s="482"/>
      <c r="AF293" s="482"/>
      <c r="AG293" s="482"/>
      <c r="AH293" s="482"/>
      <c r="AI293" s="482"/>
      <c r="AJ293" s="404"/>
      <c r="AK293" s="482"/>
      <c r="AL293" s="301"/>
      <c r="AM293" s="75"/>
      <c r="AN293" s="125"/>
    </row>
    <row r="294" spans="1:44" s="77" customFormat="1" ht="12.75">
      <c r="A294" s="299" t="str">
        <f>IF(E294=1,SUMIF(E$10:E294,1),"")</f>
        <v/>
      </c>
      <c r="B294" s="533">
        <v>6</v>
      </c>
      <c r="C294" s="397" t="s">
        <v>2016</v>
      </c>
      <c r="D294" s="551" t="s">
        <v>2026</v>
      </c>
      <c r="E294" s="295">
        <v>3</v>
      </c>
      <c r="F294" s="483"/>
      <c r="G294" s="295"/>
      <c r="H294" s="539"/>
      <c r="I294" s="413"/>
      <c r="J294" s="413"/>
      <c r="K294" s="413"/>
      <c r="L294" s="413"/>
      <c r="M294" s="413"/>
      <c r="N294" s="484" t="s">
        <v>1105</v>
      </c>
      <c r="O294" s="295"/>
      <c r="P294" s="295"/>
      <c r="Q294" s="295"/>
      <c r="R294" s="295"/>
      <c r="S294" s="485"/>
      <c r="T294" s="485"/>
      <c r="U294" s="404"/>
      <c r="V294" s="404"/>
      <c r="W294" s="404"/>
      <c r="X294" s="404"/>
      <c r="Y294" s="404"/>
      <c r="Z294" s="404"/>
      <c r="AA294" s="404"/>
      <c r="AB294" s="404"/>
      <c r="AC294" s="404"/>
      <c r="AD294" s="404"/>
      <c r="AE294" s="482"/>
      <c r="AF294" s="482"/>
      <c r="AG294" s="482"/>
      <c r="AH294" s="482"/>
      <c r="AI294" s="482"/>
      <c r="AJ294" s="404"/>
      <c r="AK294" s="482"/>
      <c r="AL294" s="301"/>
      <c r="AM294" s="75"/>
      <c r="AN294" s="125"/>
    </row>
    <row r="295" spans="1:44" s="77" customFormat="1" ht="12.75">
      <c r="A295" s="299">
        <v>80</v>
      </c>
      <c r="B295" s="533">
        <f t="shared" ref="B295:B298" si="75">IF(E295=1,1,IF(E295&gt;1,B294+1,""))</f>
        <v>1</v>
      </c>
      <c r="C295" s="551" t="s">
        <v>2027</v>
      </c>
      <c r="D295" s="549" t="s">
        <v>2027</v>
      </c>
      <c r="E295" s="299">
        <v>1</v>
      </c>
      <c r="F295" s="298" t="s">
        <v>2028</v>
      </c>
      <c r="G295" s="299"/>
      <c r="H295" s="418" t="s">
        <v>2029</v>
      </c>
      <c r="I295" s="518"/>
      <c r="J295" s="518"/>
      <c r="K295" s="518"/>
      <c r="L295" s="518"/>
      <c r="M295" s="518"/>
      <c r="N295" s="479" t="s">
        <v>1105</v>
      </c>
      <c r="O295" s="299">
        <v>6</v>
      </c>
      <c r="P295" s="299"/>
      <c r="Q295" s="299"/>
      <c r="R295" s="299"/>
      <c r="S295" s="480">
        <v>120</v>
      </c>
      <c r="T295" s="480">
        <v>10</v>
      </c>
      <c r="U295" s="424"/>
      <c r="V295" s="424"/>
      <c r="W295" s="424"/>
      <c r="X295" s="424">
        <v>4</v>
      </c>
      <c r="Y295" s="424"/>
      <c r="Z295" s="424"/>
      <c r="AA295" s="424"/>
      <c r="AB295" s="424"/>
      <c r="AC295" s="424"/>
      <c r="AD295" s="424"/>
      <c r="AE295" s="481"/>
      <c r="AF295" s="481"/>
      <c r="AG295" s="482" t="s">
        <v>106</v>
      </c>
      <c r="AH295" s="481"/>
      <c r="AI295" s="481"/>
      <c r="AJ295" s="424">
        <v>7</v>
      </c>
      <c r="AK295" s="482" t="s">
        <v>1839</v>
      </c>
      <c r="AL295" s="301">
        <f t="shared" ref="AL295:AL298" ca="1" si="76">IF(F295="","",(TODAY()-F295)/365)</f>
        <v>34.323287671232876</v>
      </c>
      <c r="AM295" s="75">
        <f t="shared" ref="AM295:AM297" si="77">IF(AND(E295=1,AG295=""),1,IF(AND(E295=1,O295=1,AG295="x"),O296,IF(AND(E295=1,O295&lt;&gt;1),O295,IF(OR(E295&gt;1,E295=0),""))))</f>
        <v>6</v>
      </c>
      <c r="AN295" s="125" t="e">
        <f t="shared" ref="AN295:AN298" si="78">IF(AM295="","",(VLOOKUP(AM295,$AO$11:$AR$43,2,0)))</f>
        <v>#N/A</v>
      </c>
    </row>
    <row r="296" spans="1:44" s="197" customFormat="1" ht="12.75">
      <c r="A296" s="299" t="str">
        <f>IF(E296=1,SUMIF(E$10:E296,1),"")</f>
        <v/>
      </c>
      <c r="B296" s="533">
        <f t="shared" si="75"/>
        <v>2</v>
      </c>
      <c r="C296" s="551" t="s">
        <v>2027</v>
      </c>
      <c r="D296" s="551" t="s">
        <v>2030</v>
      </c>
      <c r="E296" s="295">
        <v>2</v>
      </c>
      <c r="F296" s="298" t="s">
        <v>2031</v>
      </c>
      <c r="G296" s="295"/>
      <c r="H296" s="418" t="s">
        <v>2032</v>
      </c>
      <c r="I296" s="518"/>
      <c r="J296" s="518"/>
      <c r="K296" s="518"/>
      <c r="L296" s="518"/>
      <c r="M296" s="518"/>
      <c r="N296" s="484" t="s">
        <v>1105</v>
      </c>
      <c r="O296" s="295">
        <v>6</v>
      </c>
      <c r="P296" s="295"/>
      <c r="Q296" s="295"/>
      <c r="R296" s="295"/>
      <c r="S296" s="485"/>
      <c r="T296" s="485"/>
      <c r="U296" s="404"/>
      <c r="V296" s="404"/>
      <c r="W296" s="404"/>
      <c r="X296" s="404"/>
      <c r="Y296" s="404"/>
      <c r="Z296" s="404"/>
      <c r="AA296" s="404"/>
      <c r="AB296" s="404"/>
      <c r="AC296" s="404"/>
      <c r="AD296" s="404"/>
      <c r="AE296" s="482"/>
      <c r="AF296" s="482"/>
      <c r="AG296" s="482" t="s">
        <v>106</v>
      </c>
      <c r="AH296" s="482"/>
      <c r="AI296" s="482"/>
      <c r="AJ296" s="404"/>
      <c r="AK296" s="482"/>
      <c r="AL296" s="301">
        <f t="shared" ca="1" si="76"/>
        <v>10.210958904109589</v>
      </c>
      <c r="AM296" s="75" t="str">
        <f t="shared" si="77"/>
        <v/>
      </c>
      <c r="AN296" s="125" t="str">
        <f t="shared" si="78"/>
        <v/>
      </c>
      <c r="AO296" s="77"/>
      <c r="AP296" s="77"/>
      <c r="AQ296" s="77"/>
      <c r="AR296" s="77"/>
    </row>
    <row r="297" spans="1:44" s="77" customFormat="1" ht="12.75">
      <c r="A297" s="299" t="str">
        <f>IF(E297=1,SUMIF(E$10:E297,1),"")</f>
        <v/>
      </c>
      <c r="B297" s="533">
        <f t="shared" si="75"/>
        <v>3</v>
      </c>
      <c r="C297" s="551" t="s">
        <v>2027</v>
      </c>
      <c r="D297" s="551" t="s">
        <v>2033</v>
      </c>
      <c r="E297" s="295">
        <v>3</v>
      </c>
      <c r="F297" s="298" t="s">
        <v>2034</v>
      </c>
      <c r="G297" s="295"/>
      <c r="H297" s="418" t="s">
        <v>2035</v>
      </c>
      <c r="I297" s="518"/>
      <c r="J297" s="518"/>
      <c r="K297" s="518"/>
      <c r="L297" s="518"/>
      <c r="M297" s="518"/>
      <c r="N297" s="484" t="s">
        <v>1105</v>
      </c>
      <c r="O297" s="295">
        <v>6</v>
      </c>
      <c r="P297" s="295"/>
      <c r="Q297" s="295"/>
      <c r="R297" s="295"/>
      <c r="S297" s="485"/>
      <c r="T297" s="485"/>
      <c r="U297" s="404"/>
      <c r="V297" s="404"/>
      <c r="W297" s="404"/>
      <c r="X297" s="404"/>
      <c r="Y297" s="404"/>
      <c r="Z297" s="404"/>
      <c r="AA297" s="404"/>
      <c r="AB297" s="404"/>
      <c r="AC297" s="404"/>
      <c r="AD297" s="404"/>
      <c r="AE297" s="482"/>
      <c r="AF297" s="482"/>
      <c r="AG297" s="482" t="s">
        <v>106</v>
      </c>
      <c r="AH297" s="482"/>
      <c r="AI297" s="482"/>
      <c r="AJ297" s="404"/>
      <c r="AK297" s="482"/>
      <c r="AL297" s="301">
        <f t="shared" ca="1" si="76"/>
        <v>8.4739726027397264</v>
      </c>
      <c r="AM297" s="75" t="str">
        <f t="shared" si="77"/>
        <v/>
      </c>
      <c r="AN297" s="125" t="str">
        <f t="shared" si="78"/>
        <v/>
      </c>
      <c r="AO297" s="197"/>
      <c r="AP297" s="197"/>
      <c r="AQ297" s="197"/>
      <c r="AR297" s="197"/>
    </row>
    <row r="298" spans="1:44" s="77" customFormat="1" ht="12.75">
      <c r="A298" s="299" t="str">
        <f>IF(E298=1,SUMIF(E$10:E298,1),"")</f>
        <v/>
      </c>
      <c r="B298" s="533">
        <f t="shared" si="75"/>
        <v>4</v>
      </c>
      <c r="C298" s="551" t="s">
        <v>2027</v>
      </c>
      <c r="D298" s="551" t="s">
        <v>2036</v>
      </c>
      <c r="E298" s="295">
        <v>3</v>
      </c>
      <c r="F298" s="298" t="s">
        <v>2037</v>
      </c>
      <c r="G298" s="295"/>
      <c r="H298" s="418" t="s">
        <v>2038</v>
      </c>
      <c r="I298" s="413"/>
      <c r="J298" s="413"/>
      <c r="K298" s="413"/>
      <c r="L298" s="413"/>
      <c r="M298" s="413"/>
      <c r="N298" s="484" t="s">
        <v>1105</v>
      </c>
      <c r="O298" s="295">
        <v>6</v>
      </c>
      <c r="P298" s="295"/>
      <c r="Q298" s="295"/>
      <c r="R298" s="295"/>
      <c r="S298" s="485"/>
      <c r="T298" s="485"/>
      <c r="U298" s="404"/>
      <c r="V298" s="404"/>
      <c r="W298" s="404"/>
      <c r="X298" s="404" t="s">
        <v>106</v>
      </c>
      <c r="Y298" s="404"/>
      <c r="Z298" s="404"/>
      <c r="AA298" s="404"/>
      <c r="AB298" s="404"/>
      <c r="AC298" s="404"/>
      <c r="AD298" s="404"/>
      <c r="AE298" s="482"/>
      <c r="AF298" s="482"/>
      <c r="AG298" s="482" t="s">
        <v>106</v>
      </c>
      <c r="AH298" s="482"/>
      <c r="AI298" s="482"/>
      <c r="AJ298" s="404"/>
      <c r="AK298" s="482"/>
      <c r="AL298" s="301">
        <f t="shared" ca="1" si="76"/>
        <v>4.7561643835616438</v>
      </c>
      <c r="AM298" s="75" t="str">
        <f>IF(AND(E298=1,AG298=""),1,IF(AND(E298=1,O298=1,AG298="x"),#REF!,IF(AND(E298=1,O298&lt;&gt;1),O298,IF(OR(E298&gt;1,E298=0),""))))</f>
        <v/>
      </c>
      <c r="AN298" s="125" t="str">
        <f t="shared" si="78"/>
        <v/>
      </c>
    </row>
    <row r="299" spans="1:44" s="197" customFormat="1" ht="12.75">
      <c r="A299" s="299">
        <v>81</v>
      </c>
      <c r="B299" s="299">
        <f>IF(E299=1,1,IF(E299&gt;1,'[3]DS HN'!B322+1,""))</f>
        <v>1</v>
      </c>
      <c r="C299" s="469" t="str">
        <f>IF(E299="","",IF(E299=1,D299,'[3]DS HN'!C322))</f>
        <v>Phạm Văn Liền</v>
      </c>
      <c r="D299" s="549" t="s">
        <v>2039</v>
      </c>
      <c r="E299" s="299">
        <v>1</v>
      </c>
      <c r="F299" s="477">
        <v>23829</v>
      </c>
      <c r="G299" s="299">
        <v>1</v>
      </c>
      <c r="H299" s="599" t="s">
        <v>2040</v>
      </c>
      <c r="I299" s="299"/>
      <c r="J299" s="548"/>
      <c r="K299" s="464"/>
      <c r="L299" s="464"/>
      <c r="M299" s="464"/>
      <c r="N299" s="479" t="s">
        <v>1105</v>
      </c>
      <c r="O299" s="299">
        <v>6</v>
      </c>
      <c r="P299" s="464"/>
      <c r="Q299" s="464"/>
      <c r="R299" s="464"/>
      <c r="S299" s="481">
        <v>135</v>
      </c>
      <c r="T299" s="299">
        <v>20</v>
      </c>
      <c r="U299" s="519">
        <v>1</v>
      </c>
      <c r="V299" s="519">
        <v>2</v>
      </c>
      <c r="W299" s="424"/>
      <c r="X299" s="481">
        <v>4</v>
      </c>
      <c r="Y299" s="519"/>
      <c r="Z299" s="519"/>
      <c r="AA299" s="519"/>
      <c r="AB299" s="519"/>
      <c r="AC299" s="519"/>
      <c r="AD299" s="519"/>
      <c r="AE299" s="519"/>
      <c r="AF299" s="481"/>
      <c r="AG299" s="481" t="s">
        <v>106</v>
      </c>
      <c r="AH299" s="481"/>
      <c r="AI299" s="481"/>
      <c r="AJ299" s="424">
        <v>2</v>
      </c>
      <c r="AK299" s="481" t="s">
        <v>2944</v>
      </c>
      <c r="AL299" s="301">
        <f ca="1">IF(F299="","",(TODAY()-F299)/365)</f>
        <v>60.756164383561647</v>
      </c>
      <c r="AM299" s="125">
        <f>IF(AND(E299=1,AG299=""),1,IF(AND(E299=1,O299=1,AG299="x"),O300,IF(AND(E299=1,O299&lt;&gt;1),O299,IF(OR(E299&gt;1,E299=0),""))))</f>
        <v>6</v>
      </c>
      <c r="AN299" s="125" t="str">
        <f>IF(AM299="","",(VLOOKUP(AM299,'[3]DS HN'!$AO$11:$AR$44,2,0)))</f>
        <v>Mường</v>
      </c>
    </row>
    <row r="300" spans="1:44" s="77" customFormat="1" ht="12.75">
      <c r="A300" s="299" t="str">
        <f>IF(E300=1,SUMIF(E$10:E300,1),"")</f>
        <v/>
      </c>
      <c r="B300" s="295">
        <f>IF(E300=1,1,IF(E300&gt;1,B299+1,""))</f>
        <v>2</v>
      </c>
      <c r="C300" s="397" t="str">
        <f>IF(E300="","",IF(E300=1,D300,C299))</f>
        <v>Phạm Văn Liền</v>
      </c>
      <c r="D300" s="551" t="s">
        <v>2041</v>
      </c>
      <c r="E300" s="295">
        <v>2</v>
      </c>
      <c r="F300" s="483">
        <v>23141</v>
      </c>
      <c r="G300" s="295">
        <v>2</v>
      </c>
      <c r="H300" s="516" t="s">
        <v>2042</v>
      </c>
      <c r="I300" s="295"/>
      <c r="J300" s="539"/>
      <c r="K300" s="405"/>
      <c r="L300" s="405"/>
      <c r="M300" s="405"/>
      <c r="N300" s="479" t="s">
        <v>1105</v>
      </c>
      <c r="O300" s="299">
        <v>6</v>
      </c>
      <c r="P300" s="405"/>
      <c r="Q300" s="405"/>
      <c r="R300" s="405"/>
      <c r="S300" s="480"/>
      <c r="T300" s="480"/>
      <c r="U300" s="404"/>
      <c r="V300" s="404"/>
      <c r="W300" s="404"/>
      <c r="X300" s="404"/>
      <c r="Y300" s="404"/>
      <c r="Z300" s="404"/>
      <c r="AA300" s="404"/>
      <c r="AB300" s="404"/>
      <c r="AC300" s="404"/>
      <c r="AD300" s="404"/>
      <c r="AE300" s="482"/>
      <c r="AF300" s="482"/>
      <c r="AG300" s="482" t="s">
        <v>106</v>
      </c>
      <c r="AH300" s="482"/>
      <c r="AI300" s="482"/>
      <c r="AJ300" s="404"/>
      <c r="AK300" s="481"/>
      <c r="AL300" s="301">
        <f ca="1">IF(F300="","",(TODAY()-F300)/365)</f>
        <v>62.641095890410959</v>
      </c>
      <c r="AM300" s="75" t="str">
        <f>IF(AND(E300=1,AG300=""),1,IF(AND(E300=1,O300=1,AG300="x"),O301,IF(AND(E300=1,O300&lt;&gt;1),O300,IF(OR(E300&gt;1,E300=0),""))))</f>
        <v/>
      </c>
      <c r="AN300" s="125" t="str">
        <f>IF(AM300="","",(VLOOKUP(AM300,'[3]DS HN'!$AO$11:$AR$44,2,0)))</f>
        <v/>
      </c>
    </row>
    <row r="301" spans="1:44" s="197" customFormat="1" ht="12.75">
      <c r="A301" s="299" t="str">
        <f>IF(E301=1,SUMIF(E$10:E301,1),"")</f>
        <v/>
      </c>
      <c r="B301" s="295">
        <f>IF(E301=1,1,IF(E301&gt;1,B300+1,""))</f>
        <v>3</v>
      </c>
      <c r="C301" s="397" t="str">
        <f>IF(E301="","",IF(E301=1,D301,C300))</f>
        <v>Phạm Văn Liền</v>
      </c>
      <c r="D301" s="551" t="s">
        <v>2043</v>
      </c>
      <c r="E301" s="295">
        <v>3</v>
      </c>
      <c r="F301" s="483">
        <v>32939</v>
      </c>
      <c r="G301" s="295">
        <v>1</v>
      </c>
      <c r="H301" s="516" t="s">
        <v>2044</v>
      </c>
      <c r="I301" s="295"/>
      <c r="J301" s="539"/>
      <c r="K301" s="405"/>
      <c r="L301" s="405"/>
      <c r="M301" s="405"/>
      <c r="N301" s="479" t="s">
        <v>1105</v>
      </c>
      <c r="O301" s="299">
        <v>6</v>
      </c>
      <c r="P301" s="405"/>
      <c r="Q301" s="405"/>
      <c r="R301" s="405"/>
      <c r="S301" s="480"/>
      <c r="T301" s="480"/>
      <c r="U301" s="404"/>
      <c r="V301" s="404"/>
      <c r="W301" s="404"/>
      <c r="X301" s="404"/>
      <c r="Y301" s="404"/>
      <c r="Z301" s="404"/>
      <c r="AA301" s="404"/>
      <c r="AB301" s="404"/>
      <c r="AC301" s="404"/>
      <c r="AD301" s="404"/>
      <c r="AE301" s="482"/>
      <c r="AF301" s="482"/>
      <c r="AG301" s="482" t="s">
        <v>106</v>
      </c>
      <c r="AH301" s="482"/>
      <c r="AI301" s="482"/>
      <c r="AJ301" s="404"/>
      <c r="AK301" s="481"/>
      <c r="AL301" s="301">
        <f ca="1">IF(F301="","",(TODAY()-F301)/365)</f>
        <v>35.797260273972604</v>
      </c>
      <c r="AM301" s="75" t="str">
        <f>IF(AND(E301=1,AG301=""),1,IF(AND(E301=1,O301=1,AG301="x"),O302,IF(AND(E301=1,O301&lt;&gt;1),O301,IF(OR(E301&gt;1,E301=0),""))))</f>
        <v/>
      </c>
      <c r="AN301" s="125" t="str">
        <f>IF(AM301="","",(VLOOKUP(AM301,'[3]DS HN'!$AO$11:$AR$44,2,0)))</f>
        <v/>
      </c>
    </row>
    <row r="302" spans="1:44" s="77" customFormat="1" ht="12.75">
      <c r="A302" s="299" t="str">
        <f>IF(E302=1,SUMIF(E$10:E302,1),"")</f>
        <v/>
      </c>
      <c r="B302" s="295">
        <f>IF(E302=1,1,IF(E302&gt;1,B301+1,""))</f>
        <v>4</v>
      </c>
      <c r="C302" s="397" t="str">
        <f>IF(E302="","",IF(E302=1,D302,C301))</f>
        <v>Phạm Văn Liền</v>
      </c>
      <c r="D302" s="551" t="s">
        <v>2045</v>
      </c>
      <c r="E302" s="295">
        <v>5</v>
      </c>
      <c r="F302" s="483">
        <v>41933</v>
      </c>
      <c r="G302" s="295">
        <v>1</v>
      </c>
      <c r="H302" s="516" t="s">
        <v>2046</v>
      </c>
      <c r="I302" s="295"/>
      <c r="J302" s="539"/>
      <c r="K302" s="405"/>
      <c r="L302" s="405"/>
      <c r="M302" s="405"/>
      <c r="N302" s="479" t="s">
        <v>1105</v>
      </c>
      <c r="O302" s="299">
        <v>6</v>
      </c>
      <c r="P302" s="405"/>
      <c r="Q302" s="405"/>
      <c r="R302" s="405"/>
      <c r="S302" s="480"/>
      <c r="T302" s="480"/>
      <c r="U302" s="404"/>
      <c r="V302" s="404"/>
      <c r="W302" s="404"/>
      <c r="X302" s="404"/>
      <c r="Y302" s="404"/>
      <c r="Z302" s="404"/>
      <c r="AA302" s="404"/>
      <c r="AB302" s="404"/>
      <c r="AC302" s="404"/>
      <c r="AD302" s="404"/>
      <c r="AE302" s="482"/>
      <c r="AF302" s="482"/>
      <c r="AG302" s="482" t="s">
        <v>106</v>
      </c>
      <c r="AH302" s="482"/>
      <c r="AI302" s="482"/>
      <c r="AJ302" s="404"/>
      <c r="AK302" s="481"/>
      <c r="AL302" s="301">
        <f ca="1">IF(F302="","",(TODAY()-F302)/365)</f>
        <v>11.156164383561643</v>
      </c>
      <c r="AM302" s="75" t="str">
        <f>IF(AND(E302=1,AG302=""),1,IF(AND(E302=1,O302=1,AG302="x"),O303,IF(AND(E302=1,O302&lt;&gt;1),O302,IF(OR(E302&gt;1,E302=0),""))))</f>
        <v/>
      </c>
      <c r="AN302" s="125" t="str">
        <f>IF(AM302="","",(VLOOKUP(AM302,'[3]DS HN'!$AO$11:$AR$44,2,0)))</f>
        <v/>
      </c>
    </row>
    <row r="303" spans="1:44" s="77" customFormat="1" ht="12.75">
      <c r="A303" s="299" t="str">
        <f>IF(E303=1,SUMIF(E$10:E303,1),"")</f>
        <v/>
      </c>
      <c r="B303" s="295">
        <f>IF(E303=1,1,IF(E303&gt;1,B302+1,""))</f>
        <v>5</v>
      </c>
      <c r="C303" s="397" t="str">
        <f>IF(E303="","",IF(E303=1,D303,C302))</f>
        <v>Phạm Văn Liền</v>
      </c>
      <c r="D303" s="551" t="s">
        <v>2047</v>
      </c>
      <c r="E303" s="299">
        <v>5</v>
      </c>
      <c r="F303" s="477">
        <v>42692</v>
      </c>
      <c r="G303" s="299">
        <v>2</v>
      </c>
      <c r="H303" s="516" t="s">
        <v>2048</v>
      </c>
      <c r="I303" s="299"/>
      <c r="J303" s="548"/>
      <c r="K303" s="405"/>
      <c r="L303" s="405"/>
      <c r="M303" s="405"/>
      <c r="N303" s="479" t="s">
        <v>1105</v>
      </c>
      <c r="O303" s="299">
        <v>6</v>
      </c>
      <c r="P303" s="405"/>
      <c r="Q303" s="405"/>
      <c r="R303" s="405"/>
      <c r="S303" s="485"/>
      <c r="T303" s="485"/>
      <c r="U303" s="404"/>
      <c r="V303" s="404"/>
      <c r="W303" s="404"/>
      <c r="X303" s="404"/>
      <c r="Y303" s="404"/>
      <c r="Z303" s="404"/>
      <c r="AA303" s="404"/>
      <c r="AB303" s="404"/>
      <c r="AC303" s="404"/>
      <c r="AD303" s="404"/>
      <c r="AE303" s="482"/>
      <c r="AF303" s="482"/>
      <c r="AG303" s="482" t="s">
        <v>106</v>
      </c>
      <c r="AH303" s="482"/>
      <c r="AI303" s="482"/>
      <c r="AJ303" s="404"/>
      <c r="AK303" s="482"/>
      <c r="AL303" s="301">
        <f ca="1">IF(F303="","",(TODAY()-F303)/365)</f>
        <v>9.0767123287671225</v>
      </c>
      <c r="AM303" s="75" t="str">
        <f>IF(AND(E303=1,AG303=""),1,IF(AND(E303=1,O303=1,AG303="x"),#REF!,IF(AND(E303=1,O303&lt;&gt;1),O303,IF(OR(E303&gt;1,E303=0),""))))</f>
        <v/>
      </c>
      <c r="AN303" s="125" t="str">
        <f>IF(AM303="","",(VLOOKUP(AM303,'[3]DS HN'!$AO$11:$AR$44,2,0)))</f>
        <v/>
      </c>
    </row>
    <row r="304" spans="1:44" s="77" customFormat="1">
      <c r="A304" s="299">
        <v>82</v>
      </c>
      <c r="B304" s="533">
        <f t="shared" ref="B304:B305" si="79">IF(E304=1,1,IF(E304&gt;1,B303+1,""))</f>
        <v>1</v>
      </c>
      <c r="C304" s="397" t="str">
        <f t="shared" ref="C304:C305" si="80">IF(E304="","",IF(E304=1,D304,C303))</f>
        <v>Bùi Thị Thịnh</v>
      </c>
      <c r="D304" s="549" t="s">
        <v>1983</v>
      </c>
      <c r="E304" s="299">
        <v>1</v>
      </c>
      <c r="F304" s="600">
        <v>19651</v>
      </c>
      <c r="G304" s="295">
        <v>1</v>
      </c>
      <c r="H304" s="94" t="s">
        <v>1984</v>
      </c>
      <c r="I304" s="601"/>
      <c r="J304" s="601"/>
      <c r="K304" s="601"/>
      <c r="L304" s="601"/>
      <c r="M304" s="601"/>
      <c r="N304" s="602" t="s">
        <v>1105</v>
      </c>
      <c r="O304" s="295">
        <v>6</v>
      </c>
      <c r="P304" s="295"/>
      <c r="Q304" s="295"/>
      <c r="R304" s="295"/>
      <c r="S304" s="481">
        <v>115</v>
      </c>
      <c r="T304" s="481">
        <v>10</v>
      </c>
      <c r="U304" s="520"/>
      <c r="V304" s="520">
        <v>2</v>
      </c>
      <c r="W304" s="404"/>
      <c r="X304" s="482"/>
      <c r="Y304" s="520"/>
      <c r="Z304" s="520"/>
      <c r="AA304" s="520"/>
      <c r="AB304" s="520"/>
      <c r="AC304" s="520"/>
      <c r="AD304" s="520"/>
      <c r="AE304" s="520"/>
      <c r="AF304" s="482"/>
      <c r="AG304" s="482" t="s">
        <v>106</v>
      </c>
      <c r="AH304" s="482"/>
      <c r="AI304" s="482"/>
      <c r="AJ304" s="404">
        <v>3</v>
      </c>
      <c r="AK304" s="482"/>
      <c r="AL304" s="603">
        <f t="shared" ref="AL304:AL339" ca="1" si="81">IF(F304="","",(TODAY()-F304)/365)</f>
        <v>72.202739726027403</v>
      </c>
      <c r="AM304" s="241">
        <f t="shared" ref="AM304" si="82">IF(AND(E304=1,AG304=""),1,IF(AND(E304=1,O304=1,AG304="x"),O305,IF(AND(E304=1,O304&lt;&gt;1),O304,IF(OR(E304&gt;1,E304=0),""))))</f>
        <v>6</v>
      </c>
      <c r="AN304" s="604" t="e">
        <f t="shared" ref="AN304:AN305" si="83">IF(AM304="","",(VLOOKUP(AM304,$AO$11:$AR$43,2,0)))</f>
        <v>#N/A</v>
      </c>
    </row>
    <row r="305" spans="1:44" s="77" customFormat="1">
      <c r="A305" s="299" t="str">
        <f>IF(E305=1,SUMIF(E$10:E305,1),"")</f>
        <v/>
      </c>
      <c r="B305" s="533">
        <f t="shared" si="79"/>
        <v>2</v>
      </c>
      <c r="C305" s="397" t="str">
        <f t="shared" si="80"/>
        <v>Bùi Thị Thịnh</v>
      </c>
      <c r="D305" s="551" t="s">
        <v>1985</v>
      </c>
      <c r="E305" s="295">
        <v>2</v>
      </c>
      <c r="F305" s="605">
        <v>19209</v>
      </c>
      <c r="G305" s="299">
        <v>2</v>
      </c>
      <c r="H305" s="94" t="s">
        <v>1986</v>
      </c>
      <c r="I305" s="601"/>
      <c r="J305" s="601"/>
      <c r="K305" s="601"/>
      <c r="L305" s="601"/>
      <c r="M305" s="601"/>
      <c r="N305" s="606" t="s">
        <v>1105</v>
      </c>
      <c r="O305" s="299">
        <v>6</v>
      </c>
      <c r="P305" s="299"/>
      <c r="Q305" s="299"/>
      <c r="R305" s="299"/>
      <c r="S305" s="481"/>
      <c r="T305" s="299"/>
      <c r="U305" s="519"/>
      <c r="V305" s="519"/>
      <c r="W305" s="424"/>
      <c r="X305" s="481"/>
      <c r="Y305" s="519"/>
      <c r="Z305" s="519"/>
      <c r="AA305" s="519"/>
      <c r="AB305" s="519"/>
      <c r="AC305" s="519"/>
      <c r="AD305" s="519"/>
      <c r="AE305" s="519"/>
      <c r="AF305" s="481"/>
      <c r="AG305" s="482" t="s">
        <v>106</v>
      </c>
      <c r="AH305" s="481"/>
      <c r="AI305" s="481"/>
      <c r="AJ305" s="424"/>
      <c r="AK305" s="482"/>
      <c r="AL305" s="603">
        <f t="shared" ca="1" si="81"/>
        <v>73.413698630136992</v>
      </c>
      <c r="AM305" s="241" t="str">
        <f>IF(AND(E305=1,AG305=""),1,IF(AND(E305=1,O305=1,AG305="x"),#REF!,IF(AND(E305=1,O305&lt;&gt;1),O305,IF(OR(E305&gt;1,E305=0),""))))</f>
        <v/>
      </c>
      <c r="AN305" s="604" t="str">
        <f t="shared" si="83"/>
        <v/>
      </c>
    </row>
    <row r="306" spans="1:44" s="197" customFormat="1" ht="21" customHeight="1">
      <c r="A306" s="299">
        <v>83</v>
      </c>
      <c r="B306" s="295">
        <f>IF(E306=1,1,IF(E306&gt;1,#REF!+1,""))</f>
        <v>1</v>
      </c>
      <c r="C306" s="397" t="str">
        <f>IF(E306=1,D306,#REF!)</f>
        <v>Trương Thị Kiệm</v>
      </c>
      <c r="D306" s="439" t="s">
        <v>2049</v>
      </c>
      <c r="E306" s="295">
        <v>1</v>
      </c>
      <c r="F306" s="483">
        <v>22924</v>
      </c>
      <c r="G306" s="295">
        <v>2</v>
      </c>
      <c r="H306" s="412" t="s">
        <v>2050</v>
      </c>
      <c r="I306" s="412"/>
      <c r="J306" s="412"/>
      <c r="K306" s="412"/>
      <c r="L306" s="412"/>
      <c r="M306" s="412"/>
      <c r="N306" s="295" t="s">
        <v>1147</v>
      </c>
      <c r="O306" s="295">
        <v>6</v>
      </c>
      <c r="P306" s="295"/>
      <c r="Q306" s="295"/>
      <c r="R306" s="295"/>
      <c r="S306" s="404">
        <v>140</v>
      </c>
      <c r="T306" s="403">
        <v>20</v>
      </c>
      <c r="U306" s="404"/>
      <c r="V306" s="404"/>
      <c r="W306" s="404"/>
      <c r="X306" s="404"/>
      <c r="Y306" s="404"/>
      <c r="Z306" s="404"/>
      <c r="AA306" s="404">
        <v>7</v>
      </c>
      <c r="AB306" s="404"/>
      <c r="AC306" s="404"/>
      <c r="AD306" s="404">
        <v>10</v>
      </c>
      <c r="AE306" s="196"/>
      <c r="AF306" s="196"/>
      <c r="AG306" s="482" t="s">
        <v>106</v>
      </c>
      <c r="AH306" s="196" t="s">
        <v>106</v>
      </c>
      <c r="AI306" s="196"/>
      <c r="AJ306" s="404">
        <v>3</v>
      </c>
      <c r="AK306" s="196"/>
      <c r="AL306" s="301">
        <f t="shared" ca="1" si="81"/>
        <v>63.235616438356168</v>
      </c>
      <c r="AM306" s="125">
        <f t="shared" ref="AM306:AM310" si="84">IF(AND(E306=1,AG306=""),1,IF(AND(E306=1,O306=1,AG306="x"),O307,IF(AND(E306=1,O306&lt;&gt;1),O306,IF(OR(E306&gt;1,E306=0),""))))</f>
        <v>6</v>
      </c>
      <c r="AN306" s="75" t="e">
        <f t="shared" ref="AN306:AN329" si="85">IF(AM306="","",(VLOOKUP(AM306,$AO$10:$AR$10,2,0)))</f>
        <v>#N/A</v>
      </c>
    </row>
    <row r="307" spans="1:44" s="77" customFormat="1" ht="21" customHeight="1">
      <c r="A307" s="299" t="str">
        <f>IF(E307=1,SUMIF(E$10:E307,1),"")</f>
        <v/>
      </c>
      <c r="B307" s="295">
        <f>IF(E307=1,1,IF(E307&gt;1,B306+1,""))</f>
        <v>2</v>
      </c>
      <c r="C307" s="397" t="str">
        <f>IF(E307=1,D307,C306)</f>
        <v>Trương Thị Kiệm</v>
      </c>
      <c r="D307" s="439" t="s">
        <v>2051</v>
      </c>
      <c r="E307" s="295">
        <v>5</v>
      </c>
      <c r="F307" s="483">
        <v>40338</v>
      </c>
      <c r="G307" s="295">
        <v>1</v>
      </c>
      <c r="H307" s="418" t="s">
        <v>2927</v>
      </c>
      <c r="I307" s="412"/>
      <c r="J307" s="412"/>
      <c r="K307" s="412"/>
      <c r="L307" s="412"/>
      <c r="M307" s="412"/>
      <c r="N307" s="295" t="s">
        <v>1147</v>
      </c>
      <c r="O307" s="295">
        <v>6</v>
      </c>
      <c r="P307" s="295"/>
      <c r="Q307" s="295"/>
      <c r="R307" s="295"/>
      <c r="S307" s="404"/>
      <c r="T307" s="403"/>
      <c r="U307" s="404"/>
      <c r="V307" s="404"/>
      <c r="W307" s="404"/>
      <c r="X307" s="404"/>
      <c r="Y307" s="404"/>
      <c r="Z307" s="404"/>
      <c r="AA307" s="404"/>
      <c r="AB307" s="404"/>
      <c r="AC307" s="404"/>
      <c r="AD307" s="404"/>
      <c r="AE307" s="196"/>
      <c r="AF307" s="196"/>
      <c r="AG307" s="482" t="s">
        <v>106</v>
      </c>
      <c r="AH307" s="196" t="s">
        <v>106</v>
      </c>
      <c r="AI307" s="196"/>
      <c r="AJ307" s="404"/>
      <c r="AK307" s="126"/>
      <c r="AL307" s="301">
        <f t="shared" ca="1" si="81"/>
        <v>15.526027397260274</v>
      </c>
      <c r="AM307" s="125" t="str">
        <f>IF(AND(E307=1,AG307=""),1,IF(AND(E307=1,O307=1,AG307="x"),#REF!,IF(AND(E307=1,O307&lt;&gt;1),O307,IF(OR(E307&gt;1,E307=0),""))))</f>
        <v/>
      </c>
      <c r="AN307" s="125" t="str">
        <f t="shared" si="85"/>
        <v/>
      </c>
    </row>
    <row r="308" spans="1:44" s="77" customFormat="1" ht="22.5" customHeight="1">
      <c r="A308" s="299">
        <v>84</v>
      </c>
      <c r="B308" s="295">
        <f>IF(E308=1,1,IF(E308&gt;1,#REF!+1,""))</f>
        <v>1</v>
      </c>
      <c r="C308" s="397" t="str">
        <f>IF(E308=1,D308,'[4]DS TN'!#REF!)</f>
        <v>Trịnh Trung Đại</v>
      </c>
      <c r="D308" s="439" t="s">
        <v>2052</v>
      </c>
      <c r="E308" s="295">
        <v>1</v>
      </c>
      <c r="F308" s="483" t="s">
        <v>2053</v>
      </c>
      <c r="G308" s="295">
        <v>1</v>
      </c>
      <c r="H308" s="401" t="s">
        <v>2054</v>
      </c>
      <c r="I308" s="401"/>
      <c r="J308" s="401"/>
      <c r="K308" s="401"/>
      <c r="L308" s="401"/>
      <c r="M308" s="401"/>
      <c r="N308" s="295" t="s">
        <v>1147</v>
      </c>
      <c r="O308" s="295">
        <v>1</v>
      </c>
      <c r="P308" s="295"/>
      <c r="Q308" s="295"/>
      <c r="R308" s="295"/>
      <c r="S308" s="404">
        <v>120</v>
      </c>
      <c r="T308" s="607">
        <v>20</v>
      </c>
      <c r="U308" s="410"/>
      <c r="V308" s="295"/>
      <c r="W308" s="295"/>
      <c r="X308" s="295"/>
      <c r="Y308" s="410"/>
      <c r="Z308" s="410"/>
      <c r="AA308" s="196">
        <v>7</v>
      </c>
      <c r="AB308" s="196"/>
      <c r="AC308" s="196"/>
      <c r="AD308" s="404">
        <v>10</v>
      </c>
      <c r="AE308" s="411"/>
      <c r="AF308" s="196"/>
      <c r="AG308" s="482" t="s">
        <v>106</v>
      </c>
      <c r="AH308" s="410"/>
      <c r="AI308" s="410"/>
      <c r="AJ308" s="410">
        <v>1</v>
      </c>
      <c r="AK308" s="196"/>
      <c r="AL308" s="301">
        <f t="shared" ca="1" si="81"/>
        <v>33.153424657534245</v>
      </c>
      <c r="AM308" s="125">
        <f t="shared" si="84"/>
        <v>6</v>
      </c>
      <c r="AN308" s="125" t="e">
        <f t="shared" si="85"/>
        <v>#N/A</v>
      </c>
    </row>
    <row r="309" spans="1:44" s="77" customFormat="1" ht="21" customHeight="1">
      <c r="A309" s="299" t="str">
        <f>IF(E309=1,SUMIF(E$10:E309,1),"")</f>
        <v/>
      </c>
      <c r="B309" s="295">
        <f>IF(E309=1,1,IF(E309&gt;1,B308+1,""))</f>
        <v>2</v>
      </c>
      <c r="C309" s="397" t="str">
        <f>IF(E309=1,D309,C308)</f>
        <v>Trịnh Trung Đại</v>
      </c>
      <c r="D309" s="439" t="s">
        <v>2055</v>
      </c>
      <c r="E309" s="295">
        <v>2</v>
      </c>
      <c r="F309" s="483">
        <v>33703</v>
      </c>
      <c r="G309" s="295">
        <v>2</v>
      </c>
      <c r="H309" s="401">
        <v>38192008440</v>
      </c>
      <c r="I309" s="401"/>
      <c r="J309" s="401"/>
      <c r="K309" s="401"/>
      <c r="L309" s="401"/>
      <c r="M309" s="401"/>
      <c r="N309" s="295" t="s">
        <v>1147</v>
      </c>
      <c r="O309" s="295">
        <v>6</v>
      </c>
      <c r="P309" s="295"/>
      <c r="Q309" s="295"/>
      <c r="R309" s="295"/>
      <c r="S309" s="404"/>
      <c r="T309" s="607"/>
      <c r="U309" s="410"/>
      <c r="V309" s="295"/>
      <c r="W309" s="295"/>
      <c r="X309" s="295" t="s">
        <v>106</v>
      </c>
      <c r="Y309" s="410"/>
      <c r="Z309" s="410"/>
      <c r="AA309" s="196"/>
      <c r="AB309" s="196"/>
      <c r="AC309" s="196"/>
      <c r="AD309" s="404"/>
      <c r="AE309" s="411"/>
      <c r="AF309" s="196"/>
      <c r="AG309" s="482" t="s">
        <v>106</v>
      </c>
      <c r="AH309" s="410"/>
      <c r="AI309" s="410"/>
      <c r="AJ309" s="410"/>
      <c r="AK309" s="196"/>
      <c r="AL309" s="301">
        <f t="shared" ca="1" si="81"/>
        <v>33.704109589041096</v>
      </c>
      <c r="AM309" s="125" t="str">
        <f t="shared" si="84"/>
        <v/>
      </c>
      <c r="AN309" s="75" t="str">
        <f t="shared" si="85"/>
        <v/>
      </c>
    </row>
    <row r="310" spans="1:44" s="77" customFormat="1" ht="21" customHeight="1">
      <c r="A310" s="299" t="str">
        <f>IF(E310=1,SUMIF(E$10:E310,1),"")</f>
        <v/>
      </c>
      <c r="B310" s="295">
        <f>IF(E310=1,1,IF(E310&gt;1,B309+1,""))</f>
        <v>3</v>
      </c>
      <c r="C310" s="397" t="str">
        <f>IF(E310=1,D310,C309)</f>
        <v>Trịnh Trung Đại</v>
      </c>
      <c r="D310" s="439" t="s">
        <v>2056</v>
      </c>
      <c r="E310" s="295">
        <v>3</v>
      </c>
      <c r="F310" s="483" t="s">
        <v>2057</v>
      </c>
      <c r="G310" s="295">
        <v>2</v>
      </c>
      <c r="H310" s="401" t="s">
        <v>2058</v>
      </c>
      <c r="I310" s="401"/>
      <c r="J310" s="401"/>
      <c r="K310" s="401"/>
      <c r="L310" s="401"/>
      <c r="M310" s="401"/>
      <c r="N310" s="295" t="s">
        <v>1147</v>
      </c>
      <c r="O310" s="295">
        <v>6</v>
      </c>
      <c r="P310" s="295"/>
      <c r="Q310" s="295"/>
      <c r="R310" s="295"/>
      <c r="S310" s="404"/>
      <c r="T310" s="607"/>
      <c r="U310" s="410"/>
      <c r="V310" s="295"/>
      <c r="W310" s="295"/>
      <c r="X310" s="295" t="s">
        <v>106</v>
      </c>
      <c r="Y310" s="410"/>
      <c r="Z310" s="410"/>
      <c r="AA310" s="196"/>
      <c r="AB310" s="196"/>
      <c r="AC310" s="196"/>
      <c r="AD310" s="404"/>
      <c r="AE310" s="411"/>
      <c r="AF310" s="196"/>
      <c r="AG310" s="482" t="s">
        <v>106</v>
      </c>
      <c r="AH310" s="410"/>
      <c r="AI310" s="410"/>
      <c r="AJ310" s="410"/>
      <c r="AK310" s="196"/>
      <c r="AL310" s="301">
        <f t="shared" ca="1" si="81"/>
        <v>14.912328767123288</v>
      </c>
      <c r="AM310" s="125" t="str">
        <f t="shared" si="84"/>
        <v/>
      </c>
      <c r="AN310" s="125" t="str">
        <f t="shared" si="85"/>
        <v/>
      </c>
      <c r="AO310" s="197"/>
      <c r="AP310" s="197"/>
      <c r="AQ310" s="197"/>
      <c r="AR310" s="197"/>
    </row>
    <row r="311" spans="1:44" s="197" customFormat="1" ht="21" customHeight="1">
      <c r="A311" s="299" t="str">
        <f>IF(E311=1,SUMIF(E$10:E311,1),"")</f>
        <v/>
      </c>
      <c r="B311" s="295">
        <f>IF(E311=1,1,IF(E311&gt;1,B310+1,""))</f>
        <v>4</v>
      </c>
      <c r="C311" s="397" t="str">
        <f>IF(E311=1,D311,C310)</f>
        <v>Trịnh Trung Đại</v>
      </c>
      <c r="D311" s="439" t="s">
        <v>2059</v>
      </c>
      <c r="E311" s="295">
        <v>3</v>
      </c>
      <c r="F311" s="483" t="s">
        <v>2060</v>
      </c>
      <c r="G311" s="295">
        <v>1</v>
      </c>
      <c r="H311" s="401" t="s">
        <v>2061</v>
      </c>
      <c r="I311" s="401"/>
      <c r="J311" s="401"/>
      <c r="K311" s="401"/>
      <c r="L311" s="401"/>
      <c r="M311" s="401"/>
      <c r="N311" s="295" t="s">
        <v>1147</v>
      </c>
      <c r="O311" s="295">
        <v>6</v>
      </c>
      <c r="P311" s="295"/>
      <c r="Q311" s="295"/>
      <c r="R311" s="295"/>
      <c r="S311" s="404"/>
      <c r="T311" s="607"/>
      <c r="U311" s="410"/>
      <c r="V311" s="295"/>
      <c r="W311" s="295"/>
      <c r="X311" s="295" t="s">
        <v>106</v>
      </c>
      <c r="Y311" s="410"/>
      <c r="Z311" s="410"/>
      <c r="AA311" s="196"/>
      <c r="AB311" s="196"/>
      <c r="AC311" s="196"/>
      <c r="AD311" s="404"/>
      <c r="AE311" s="411"/>
      <c r="AF311" s="196"/>
      <c r="AG311" s="482" t="s">
        <v>106</v>
      </c>
      <c r="AH311" s="410"/>
      <c r="AI311" s="410"/>
      <c r="AJ311" s="410"/>
      <c r="AK311" s="196"/>
      <c r="AL311" s="301">
        <f t="shared" ca="1" si="81"/>
        <v>12.326027397260274</v>
      </c>
      <c r="AM311" s="125" t="str">
        <f>IF(AND(E311=1,AG311=""),1,IF(AND(E311=1,O311=1,AG311="x"),#REF!,IF(AND(E311=1,O311&lt;&gt;1),O311,IF(OR(E311&gt;1,E311=0),""))))</f>
        <v/>
      </c>
      <c r="AN311" s="75" t="str">
        <f t="shared" si="85"/>
        <v/>
      </c>
    </row>
    <row r="312" spans="1:44" s="77" customFormat="1" ht="21" customHeight="1">
      <c r="A312" s="299">
        <v>85</v>
      </c>
      <c r="B312" s="295">
        <f>IF(E312=1,1,IF(E312&gt;1,#REF!+1,""))</f>
        <v>1</v>
      </c>
      <c r="C312" s="397" t="str">
        <f>IF(E312=1,D312,'[4]DS TN'!#REF!)</f>
        <v>Phạm Văn Luân</v>
      </c>
      <c r="D312" s="439" t="s">
        <v>2062</v>
      </c>
      <c r="E312" s="295">
        <v>1</v>
      </c>
      <c r="F312" s="483">
        <v>33020</v>
      </c>
      <c r="G312" s="295">
        <v>1</v>
      </c>
      <c r="H312" s="401" t="s">
        <v>2063</v>
      </c>
      <c r="I312" s="401"/>
      <c r="J312" s="401"/>
      <c r="K312" s="401"/>
      <c r="L312" s="401"/>
      <c r="M312" s="401"/>
      <c r="N312" s="295" t="s">
        <v>1147</v>
      </c>
      <c r="O312" s="295">
        <v>6</v>
      </c>
      <c r="P312" s="295"/>
      <c r="Q312" s="295"/>
      <c r="R312" s="295"/>
      <c r="S312" s="404">
        <v>130</v>
      </c>
      <c r="T312" s="608">
        <v>20</v>
      </c>
      <c r="U312" s="410"/>
      <c r="V312" s="295"/>
      <c r="W312" s="295"/>
      <c r="X312" s="295"/>
      <c r="Y312" s="410"/>
      <c r="Z312" s="410"/>
      <c r="AA312" s="196">
        <v>7</v>
      </c>
      <c r="AB312" s="196"/>
      <c r="AC312" s="196"/>
      <c r="AD312" s="404">
        <v>10</v>
      </c>
      <c r="AE312" s="411"/>
      <c r="AF312" s="196"/>
      <c r="AG312" s="482" t="s">
        <v>106</v>
      </c>
      <c r="AH312" s="410"/>
      <c r="AI312" s="410"/>
      <c r="AJ312" s="410">
        <v>1</v>
      </c>
      <c r="AK312" s="196"/>
      <c r="AL312" s="301">
        <f t="shared" ca="1" si="81"/>
        <v>35.575342465753423</v>
      </c>
      <c r="AM312" s="125">
        <f t="shared" ref="AM312:AM324" si="86">IF(AND(E312=1,AG312=""),1,IF(AND(E312=1,O312=1,AG312="x"),O313,IF(AND(E312=1,O312&lt;&gt;1),O312,IF(OR(E312&gt;1,E312=0),""))))</f>
        <v>6</v>
      </c>
      <c r="AN312" s="75" t="e">
        <f t="shared" si="85"/>
        <v>#N/A</v>
      </c>
    </row>
    <row r="313" spans="1:44" s="197" customFormat="1" ht="21" customHeight="1">
      <c r="A313" s="299" t="str">
        <f>IF(E313=1,SUMIF(E$10:E313,1),"")</f>
        <v/>
      </c>
      <c r="B313" s="295">
        <f>IF(E313=1,1,IF(E313&gt;1,B312+1,""))</f>
        <v>2</v>
      </c>
      <c r="C313" s="397" t="str">
        <f>IF(E313=1,D313,C312)</f>
        <v>Phạm Văn Luân</v>
      </c>
      <c r="D313" s="439" t="s">
        <v>1833</v>
      </c>
      <c r="E313" s="295">
        <v>2</v>
      </c>
      <c r="F313" s="483">
        <v>34797</v>
      </c>
      <c r="G313" s="295">
        <v>2</v>
      </c>
      <c r="H313" s="401">
        <v>38195035472</v>
      </c>
      <c r="I313" s="401"/>
      <c r="J313" s="401"/>
      <c r="K313" s="401"/>
      <c r="L313" s="401"/>
      <c r="M313" s="401"/>
      <c r="N313" s="295" t="s">
        <v>1147</v>
      </c>
      <c r="O313" s="295">
        <v>6</v>
      </c>
      <c r="P313" s="295"/>
      <c r="Q313" s="295"/>
      <c r="R313" s="295"/>
      <c r="S313" s="404"/>
      <c r="T313" s="608"/>
      <c r="U313" s="410"/>
      <c r="V313" s="295"/>
      <c r="W313" s="295"/>
      <c r="X313" s="295" t="s">
        <v>106</v>
      </c>
      <c r="Y313" s="410"/>
      <c r="Z313" s="410"/>
      <c r="AA313" s="196"/>
      <c r="AB313" s="196"/>
      <c r="AC313" s="196"/>
      <c r="AD313" s="404"/>
      <c r="AE313" s="411"/>
      <c r="AF313" s="196"/>
      <c r="AG313" s="482" t="s">
        <v>106</v>
      </c>
      <c r="AH313" s="410"/>
      <c r="AI313" s="410"/>
      <c r="AJ313" s="410"/>
      <c r="AK313" s="196"/>
      <c r="AL313" s="301">
        <f t="shared" ca="1" si="81"/>
        <v>30.706849315068492</v>
      </c>
      <c r="AM313" s="125" t="str">
        <f t="shared" si="86"/>
        <v/>
      </c>
      <c r="AN313" s="125" t="str">
        <f t="shared" si="85"/>
        <v/>
      </c>
      <c r="AO313" s="77"/>
      <c r="AP313" s="77"/>
      <c r="AQ313" s="77"/>
      <c r="AR313" s="77"/>
    </row>
    <row r="314" spans="1:44" s="77" customFormat="1" ht="21" customHeight="1">
      <c r="A314" s="299" t="str">
        <f>IF(E314=1,SUMIF(E$10:E314,1),"")</f>
        <v/>
      </c>
      <c r="B314" s="295">
        <f>IF(E314=1,1,IF(E314&gt;1,B313+1,""))</f>
        <v>3</v>
      </c>
      <c r="C314" s="397" t="str">
        <f>IF(E314=1,D314,C313)</f>
        <v>Phạm Văn Luân</v>
      </c>
      <c r="D314" s="439" t="s">
        <v>2064</v>
      </c>
      <c r="E314" s="295">
        <v>3</v>
      </c>
      <c r="F314" s="483">
        <v>41185</v>
      </c>
      <c r="G314" s="295">
        <v>1</v>
      </c>
      <c r="H314" s="401" t="s">
        <v>2065</v>
      </c>
      <c r="I314" s="401"/>
      <c r="J314" s="401"/>
      <c r="K314" s="401"/>
      <c r="L314" s="401"/>
      <c r="M314" s="401"/>
      <c r="N314" s="295" t="s">
        <v>1147</v>
      </c>
      <c r="O314" s="295">
        <v>6</v>
      </c>
      <c r="P314" s="295"/>
      <c r="Q314" s="295"/>
      <c r="R314" s="295"/>
      <c r="S314" s="404"/>
      <c r="T314" s="608"/>
      <c r="U314" s="410"/>
      <c r="V314" s="295"/>
      <c r="W314" s="295"/>
      <c r="X314" s="295" t="s">
        <v>106</v>
      </c>
      <c r="Y314" s="410"/>
      <c r="Z314" s="410"/>
      <c r="AA314" s="196"/>
      <c r="AB314" s="196"/>
      <c r="AC314" s="196"/>
      <c r="AD314" s="404"/>
      <c r="AE314" s="411"/>
      <c r="AF314" s="196"/>
      <c r="AG314" s="482" t="s">
        <v>106</v>
      </c>
      <c r="AH314" s="410"/>
      <c r="AI314" s="410"/>
      <c r="AJ314" s="410"/>
      <c r="AK314" s="196"/>
      <c r="AL314" s="301">
        <f t="shared" ca="1" si="81"/>
        <v>13.205479452054794</v>
      </c>
      <c r="AM314" s="125" t="str">
        <f t="shared" si="86"/>
        <v/>
      </c>
      <c r="AN314" s="75" t="str">
        <f t="shared" si="85"/>
        <v/>
      </c>
    </row>
    <row r="315" spans="1:44" s="197" customFormat="1" ht="21" customHeight="1">
      <c r="A315" s="299" t="str">
        <f>IF(E315=1,SUMIF(E$10:E315,1),"")</f>
        <v/>
      </c>
      <c r="B315" s="295"/>
      <c r="C315" s="397" t="str">
        <f>IF(E315=1,D315,C314)</f>
        <v>Phạm Văn Luân</v>
      </c>
      <c r="D315" s="439" t="s">
        <v>2066</v>
      </c>
      <c r="E315" s="295">
        <v>3</v>
      </c>
      <c r="F315" s="483">
        <v>42781</v>
      </c>
      <c r="G315" s="295">
        <v>1</v>
      </c>
      <c r="H315" s="401" t="s">
        <v>2067</v>
      </c>
      <c r="I315" s="401"/>
      <c r="J315" s="401"/>
      <c r="K315" s="401"/>
      <c r="L315" s="401"/>
      <c r="M315" s="401"/>
      <c r="N315" s="295" t="s">
        <v>1147</v>
      </c>
      <c r="O315" s="295">
        <v>6</v>
      </c>
      <c r="P315" s="295"/>
      <c r="Q315" s="295"/>
      <c r="R315" s="295"/>
      <c r="S315" s="404"/>
      <c r="T315" s="608"/>
      <c r="U315" s="410"/>
      <c r="V315" s="295"/>
      <c r="W315" s="295"/>
      <c r="X315" s="295" t="s">
        <v>106</v>
      </c>
      <c r="Y315" s="410"/>
      <c r="Z315" s="410"/>
      <c r="AA315" s="196"/>
      <c r="AB315" s="196"/>
      <c r="AC315" s="196"/>
      <c r="AD315" s="404"/>
      <c r="AE315" s="411"/>
      <c r="AF315" s="196"/>
      <c r="AG315" s="482" t="s">
        <v>106</v>
      </c>
      <c r="AH315" s="410"/>
      <c r="AI315" s="410"/>
      <c r="AJ315" s="410"/>
      <c r="AK315" s="196"/>
      <c r="AL315" s="301">
        <f t="shared" ca="1" si="81"/>
        <v>8.8328767123287673</v>
      </c>
      <c r="AM315" s="125" t="str">
        <f t="shared" si="86"/>
        <v/>
      </c>
      <c r="AN315" s="125" t="str">
        <f t="shared" si="85"/>
        <v/>
      </c>
    </row>
    <row r="316" spans="1:44" s="77" customFormat="1" ht="21" customHeight="1">
      <c r="A316" s="299" t="str">
        <f>IF(E316=1,SUMIF(E$10:E316,1),"")</f>
        <v/>
      </c>
      <c r="B316" s="295">
        <f>IF(E316=1,1,IF(E316&gt;1,B315+1,""))</f>
        <v>1</v>
      </c>
      <c r="C316" s="397" t="str">
        <f>IF(E316=1,D316,C315)</f>
        <v>Phạm Văn Luân</v>
      </c>
      <c r="D316" s="439" t="s">
        <v>2068</v>
      </c>
      <c r="E316" s="295">
        <v>3</v>
      </c>
      <c r="F316" s="483">
        <v>43560</v>
      </c>
      <c r="G316" s="295">
        <v>2</v>
      </c>
      <c r="H316" s="433">
        <v>38319019948</v>
      </c>
      <c r="I316" s="433"/>
      <c r="J316" s="433"/>
      <c r="K316" s="433"/>
      <c r="L316" s="433"/>
      <c r="M316" s="433"/>
      <c r="N316" s="295" t="s">
        <v>1147</v>
      </c>
      <c r="O316" s="295">
        <v>6</v>
      </c>
      <c r="P316" s="295"/>
      <c r="Q316" s="295"/>
      <c r="R316" s="295"/>
      <c r="S316" s="404"/>
      <c r="T316" s="608"/>
      <c r="U316" s="410"/>
      <c r="V316" s="295"/>
      <c r="W316" s="295"/>
      <c r="X316" s="295"/>
      <c r="Y316" s="410"/>
      <c r="Z316" s="410"/>
      <c r="AA316" s="196"/>
      <c r="AB316" s="196"/>
      <c r="AC316" s="196"/>
      <c r="AD316" s="404"/>
      <c r="AE316" s="411"/>
      <c r="AF316" s="196"/>
      <c r="AG316" s="482" t="s">
        <v>106</v>
      </c>
      <c r="AH316" s="410"/>
      <c r="AI316" s="410"/>
      <c r="AJ316" s="410"/>
      <c r="AK316" s="196"/>
      <c r="AL316" s="301">
        <f t="shared" ca="1" si="81"/>
        <v>6.6986301369863011</v>
      </c>
      <c r="AM316" s="125" t="str">
        <f>IF(AND(E316=1,AG316=""),1,IF(AND(E316=1,O316=1,AG316="x"),#REF!,IF(AND(E316=1,O316&lt;&gt;1),O316,IF(OR(E316&gt;1,E316=0),""))))</f>
        <v/>
      </c>
      <c r="AN316" s="75" t="str">
        <f t="shared" si="85"/>
        <v/>
      </c>
    </row>
    <row r="317" spans="1:44" s="197" customFormat="1" ht="21" customHeight="1">
      <c r="A317" s="299">
        <v>86</v>
      </c>
      <c r="B317" s="295">
        <f>IF(E317=1,1,IF(E317&gt;1,#REF!+1,""))</f>
        <v>1</v>
      </c>
      <c r="C317" s="397" t="str">
        <f>IF(E317=1,D317,'[4]DS HN'!#REF!)</f>
        <v>Bùi Văn Đức</v>
      </c>
      <c r="D317" s="439" t="s">
        <v>1943</v>
      </c>
      <c r="E317" s="295">
        <v>1</v>
      </c>
      <c r="F317" s="483">
        <v>21828</v>
      </c>
      <c r="G317" s="295">
        <v>1</v>
      </c>
      <c r="H317" s="401">
        <v>38059021037</v>
      </c>
      <c r="I317" s="401"/>
      <c r="J317" s="401"/>
      <c r="K317" s="401"/>
      <c r="L317" s="401"/>
      <c r="M317" s="401"/>
      <c r="N317" s="295" t="s">
        <v>1147</v>
      </c>
      <c r="O317" s="295">
        <v>6</v>
      </c>
      <c r="P317" s="295"/>
      <c r="Q317" s="295"/>
      <c r="R317" s="295"/>
      <c r="S317" s="404">
        <v>140</v>
      </c>
      <c r="T317" s="607">
        <v>20</v>
      </c>
      <c r="U317" s="410"/>
      <c r="V317" s="295">
        <v>2</v>
      </c>
      <c r="W317" s="295"/>
      <c r="X317" s="295"/>
      <c r="Y317" s="410"/>
      <c r="Z317" s="410"/>
      <c r="AA317" s="196"/>
      <c r="AB317" s="196">
        <v>8</v>
      </c>
      <c r="AC317" s="196"/>
      <c r="AD317" s="404"/>
      <c r="AE317" s="411"/>
      <c r="AF317" s="196"/>
      <c r="AG317" s="482" t="s">
        <v>106</v>
      </c>
      <c r="AH317" s="410"/>
      <c r="AI317" s="410"/>
      <c r="AJ317" s="410">
        <v>7</v>
      </c>
      <c r="AK317" s="196"/>
      <c r="AL317" s="301">
        <f t="shared" ca="1" si="81"/>
        <v>66.238356164383561</v>
      </c>
      <c r="AM317" s="125">
        <f t="shared" si="86"/>
        <v>6</v>
      </c>
      <c r="AN317" s="75" t="e">
        <f t="shared" si="85"/>
        <v>#N/A</v>
      </c>
    </row>
    <row r="318" spans="1:44" s="77" customFormat="1" ht="21" customHeight="1">
      <c r="A318" s="299" t="str">
        <f>IF(E318=1,SUMIF(E$10:E318,1),"")</f>
        <v/>
      </c>
      <c r="B318" s="295">
        <f t="shared" ref="B318:B324" si="87">IF(E318=1,1,IF(E318&gt;1,B317+1,""))</f>
        <v>2</v>
      </c>
      <c r="C318" s="397" t="str">
        <f t="shared" ref="C318:C324" si="88">IF(E318=1,D318,C317)</f>
        <v>Bùi Văn Đức</v>
      </c>
      <c r="D318" s="439" t="s">
        <v>2069</v>
      </c>
      <c r="E318" s="295">
        <v>2</v>
      </c>
      <c r="F318" s="483">
        <v>23680</v>
      </c>
      <c r="G318" s="295">
        <v>2</v>
      </c>
      <c r="H318" s="401" t="s">
        <v>2070</v>
      </c>
      <c r="I318" s="401"/>
      <c r="J318" s="401"/>
      <c r="K318" s="401"/>
      <c r="L318" s="401"/>
      <c r="M318" s="401"/>
      <c r="N318" s="295" t="s">
        <v>1147</v>
      </c>
      <c r="O318" s="295">
        <v>6</v>
      </c>
      <c r="P318" s="295"/>
      <c r="Q318" s="295"/>
      <c r="R318" s="295"/>
      <c r="S318" s="404"/>
      <c r="T318" s="607"/>
      <c r="U318" s="410"/>
      <c r="V318" s="295"/>
      <c r="W318" s="295"/>
      <c r="X318" s="295" t="s">
        <v>106</v>
      </c>
      <c r="Y318" s="410"/>
      <c r="Z318" s="410"/>
      <c r="AA318" s="196"/>
      <c r="AB318" s="196"/>
      <c r="AC318" s="196"/>
      <c r="AD318" s="404"/>
      <c r="AE318" s="411"/>
      <c r="AF318" s="196"/>
      <c r="AG318" s="482" t="s">
        <v>106</v>
      </c>
      <c r="AH318" s="410"/>
      <c r="AI318" s="410"/>
      <c r="AJ318" s="410"/>
      <c r="AK318" s="196"/>
      <c r="AL318" s="301">
        <f t="shared" ca="1" si="81"/>
        <v>61.164383561643838</v>
      </c>
      <c r="AM318" s="125" t="str">
        <f t="shared" si="86"/>
        <v/>
      </c>
      <c r="AN318" s="125" t="str">
        <f t="shared" si="85"/>
        <v/>
      </c>
    </row>
    <row r="319" spans="1:44" s="77" customFormat="1" ht="21" customHeight="1">
      <c r="A319" s="299" t="str">
        <f>IF(E319=1,SUMIF(E$10:E319,1),"")</f>
        <v/>
      </c>
      <c r="B319" s="295">
        <f t="shared" si="87"/>
        <v>3</v>
      </c>
      <c r="C319" s="397" t="str">
        <f t="shared" si="88"/>
        <v>Bùi Văn Đức</v>
      </c>
      <c r="D319" s="439" t="s">
        <v>2071</v>
      </c>
      <c r="E319" s="295">
        <v>3</v>
      </c>
      <c r="F319" s="483">
        <v>33709</v>
      </c>
      <c r="G319" s="295">
        <v>1</v>
      </c>
      <c r="H319" s="433">
        <v>38092008347</v>
      </c>
      <c r="I319" s="433"/>
      <c r="J319" s="433"/>
      <c r="K319" s="433"/>
      <c r="L319" s="433"/>
      <c r="M319" s="433"/>
      <c r="N319" s="295" t="s">
        <v>1147</v>
      </c>
      <c r="O319" s="295">
        <v>6</v>
      </c>
      <c r="P319" s="295"/>
      <c r="Q319" s="295"/>
      <c r="R319" s="295"/>
      <c r="S319" s="404"/>
      <c r="T319" s="607"/>
      <c r="U319" s="410"/>
      <c r="V319" s="295"/>
      <c r="W319" s="295"/>
      <c r="X319" s="295" t="s">
        <v>106</v>
      </c>
      <c r="Y319" s="410"/>
      <c r="Z319" s="410"/>
      <c r="AA319" s="196"/>
      <c r="AB319" s="196"/>
      <c r="AC319" s="196"/>
      <c r="AD319" s="404"/>
      <c r="AE319" s="411"/>
      <c r="AF319" s="196"/>
      <c r="AG319" s="482" t="s">
        <v>106</v>
      </c>
      <c r="AH319" s="410"/>
      <c r="AI319" s="410"/>
      <c r="AJ319" s="410"/>
      <c r="AK319" s="196"/>
      <c r="AL319" s="301">
        <f t="shared" ca="1" si="81"/>
        <v>33.68767123287671</v>
      </c>
      <c r="AM319" s="125" t="str">
        <f t="shared" si="86"/>
        <v/>
      </c>
      <c r="AN319" s="75" t="str">
        <f t="shared" si="85"/>
        <v/>
      </c>
    </row>
    <row r="320" spans="1:44" s="77" customFormat="1" ht="21" customHeight="1">
      <c r="A320" s="299" t="str">
        <f>IF(E320=1,SUMIF(E$10:E320,1),"")</f>
        <v/>
      </c>
      <c r="B320" s="295">
        <f t="shared" si="87"/>
        <v>4</v>
      </c>
      <c r="C320" s="397" t="str">
        <f t="shared" si="88"/>
        <v>Bùi Văn Đức</v>
      </c>
      <c r="D320" s="439" t="s">
        <v>2072</v>
      </c>
      <c r="E320" s="295">
        <v>3</v>
      </c>
      <c r="F320" s="483">
        <v>33970</v>
      </c>
      <c r="G320" s="295">
        <v>2</v>
      </c>
      <c r="H320" s="401" t="s">
        <v>2073</v>
      </c>
      <c r="I320" s="401"/>
      <c r="J320" s="401"/>
      <c r="K320" s="401"/>
      <c r="L320" s="401"/>
      <c r="M320" s="401"/>
      <c r="N320" s="295" t="s">
        <v>1147</v>
      </c>
      <c r="O320" s="295">
        <v>6</v>
      </c>
      <c r="P320" s="295"/>
      <c r="Q320" s="295"/>
      <c r="R320" s="295"/>
      <c r="S320" s="404"/>
      <c r="T320" s="607"/>
      <c r="U320" s="410"/>
      <c r="V320" s="295"/>
      <c r="W320" s="295"/>
      <c r="X320" s="295" t="s">
        <v>106</v>
      </c>
      <c r="Y320" s="410"/>
      <c r="Z320" s="410"/>
      <c r="AA320" s="196"/>
      <c r="AB320" s="196"/>
      <c r="AC320" s="196"/>
      <c r="AD320" s="404"/>
      <c r="AE320" s="411"/>
      <c r="AF320" s="196"/>
      <c r="AG320" s="482" t="s">
        <v>106</v>
      </c>
      <c r="AH320" s="410"/>
      <c r="AI320" s="410"/>
      <c r="AJ320" s="410"/>
      <c r="AK320" s="196"/>
      <c r="AL320" s="301">
        <f t="shared" ca="1" si="81"/>
        <v>32.972602739726028</v>
      </c>
      <c r="AM320" s="125" t="str">
        <f t="shared" si="86"/>
        <v/>
      </c>
      <c r="AN320" s="125" t="str">
        <f t="shared" si="85"/>
        <v/>
      </c>
      <c r="AO320" s="197"/>
      <c r="AP320" s="197"/>
      <c r="AQ320" s="197"/>
      <c r="AR320" s="197"/>
    </row>
    <row r="321" spans="1:46" s="197" customFormat="1" ht="21" customHeight="1">
      <c r="A321" s="299" t="str">
        <f>IF(E321=1,SUMIF(E$10:E321,1),"")</f>
        <v/>
      </c>
      <c r="B321" s="295">
        <f t="shared" si="87"/>
        <v>5</v>
      </c>
      <c r="C321" s="397" t="str">
        <f t="shared" si="88"/>
        <v>Bùi Văn Đức</v>
      </c>
      <c r="D321" s="439" t="s">
        <v>2074</v>
      </c>
      <c r="E321" s="295">
        <v>6</v>
      </c>
      <c r="F321" s="483">
        <v>43075</v>
      </c>
      <c r="G321" s="295">
        <v>2</v>
      </c>
      <c r="H321" s="433">
        <v>38317016879</v>
      </c>
      <c r="I321" s="433"/>
      <c r="J321" s="433"/>
      <c r="K321" s="433"/>
      <c r="L321" s="433"/>
      <c r="M321" s="433"/>
      <c r="N321" s="295" t="s">
        <v>1147</v>
      </c>
      <c r="O321" s="295">
        <v>6</v>
      </c>
      <c r="P321" s="295"/>
      <c r="Q321" s="295"/>
      <c r="R321" s="295"/>
      <c r="S321" s="404"/>
      <c r="T321" s="607"/>
      <c r="U321" s="410"/>
      <c r="V321" s="295"/>
      <c r="W321" s="295"/>
      <c r="X321" s="295" t="s">
        <v>106</v>
      </c>
      <c r="Y321" s="410"/>
      <c r="Z321" s="410"/>
      <c r="AA321" s="196"/>
      <c r="AB321" s="196"/>
      <c r="AC321" s="196"/>
      <c r="AD321" s="404"/>
      <c r="AE321" s="411"/>
      <c r="AF321" s="196"/>
      <c r="AG321" s="482" t="s">
        <v>106</v>
      </c>
      <c r="AH321" s="410"/>
      <c r="AI321" s="410"/>
      <c r="AJ321" s="410"/>
      <c r="AK321" s="196"/>
      <c r="AL321" s="301">
        <f t="shared" ca="1" si="81"/>
        <v>8.0273972602739718</v>
      </c>
      <c r="AM321" s="125" t="str">
        <f t="shared" si="86"/>
        <v/>
      </c>
      <c r="AN321" s="75" t="str">
        <f t="shared" si="85"/>
        <v/>
      </c>
    </row>
    <row r="322" spans="1:46" s="77" customFormat="1" ht="21" customHeight="1">
      <c r="A322" s="299" t="str">
        <f>IF(E322=1,SUMIF(E$10:E322,1),"")</f>
        <v/>
      </c>
      <c r="B322" s="295">
        <f t="shared" si="87"/>
        <v>6</v>
      </c>
      <c r="C322" s="397" t="str">
        <f t="shared" si="88"/>
        <v>Bùi Văn Đức</v>
      </c>
      <c r="D322" s="439" t="s">
        <v>2075</v>
      </c>
      <c r="E322" s="295">
        <v>6</v>
      </c>
      <c r="F322" s="483">
        <v>42301</v>
      </c>
      <c r="G322" s="295">
        <v>2</v>
      </c>
      <c r="H322" s="401" t="s">
        <v>2076</v>
      </c>
      <c r="I322" s="401"/>
      <c r="J322" s="401"/>
      <c r="K322" s="401"/>
      <c r="L322" s="401"/>
      <c r="M322" s="401"/>
      <c r="N322" s="295" t="s">
        <v>1147</v>
      </c>
      <c r="O322" s="295">
        <v>6</v>
      </c>
      <c r="P322" s="295"/>
      <c r="Q322" s="295"/>
      <c r="R322" s="295"/>
      <c r="S322" s="404"/>
      <c r="T322" s="607"/>
      <c r="U322" s="410"/>
      <c r="V322" s="295"/>
      <c r="W322" s="295"/>
      <c r="X322" s="295"/>
      <c r="Y322" s="410"/>
      <c r="Z322" s="410"/>
      <c r="AA322" s="196"/>
      <c r="AB322" s="196"/>
      <c r="AC322" s="196"/>
      <c r="AD322" s="404"/>
      <c r="AE322" s="411"/>
      <c r="AF322" s="196"/>
      <c r="AG322" s="482" t="s">
        <v>106</v>
      </c>
      <c r="AH322" s="410"/>
      <c r="AI322" s="410"/>
      <c r="AJ322" s="410"/>
      <c r="AK322" s="196"/>
      <c r="AL322" s="301">
        <f t="shared" ca="1" si="81"/>
        <v>10.147945205479452</v>
      </c>
      <c r="AM322" s="125" t="str">
        <f t="shared" si="86"/>
        <v/>
      </c>
      <c r="AN322" s="125" t="str">
        <f t="shared" si="85"/>
        <v/>
      </c>
    </row>
    <row r="323" spans="1:46" s="77" customFormat="1" ht="21" customHeight="1">
      <c r="A323" s="299" t="str">
        <f>IF(E323=1,SUMIF(E$10:E323,1),"")</f>
        <v/>
      </c>
      <c r="B323" s="295">
        <f t="shared" si="87"/>
        <v>7</v>
      </c>
      <c r="C323" s="397" t="str">
        <f t="shared" si="88"/>
        <v>Bùi Văn Đức</v>
      </c>
      <c r="D323" s="439" t="s">
        <v>2077</v>
      </c>
      <c r="E323" s="295">
        <v>6</v>
      </c>
      <c r="F323" s="483">
        <v>44122</v>
      </c>
      <c r="G323" s="295">
        <v>2</v>
      </c>
      <c r="H323" s="433">
        <v>38320025864</v>
      </c>
      <c r="I323" s="433"/>
      <c r="J323" s="433"/>
      <c r="K323" s="433"/>
      <c r="L323" s="433"/>
      <c r="M323" s="433"/>
      <c r="N323" s="295" t="s">
        <v>1147</v>
      </c>
      <c r="O323" s="295">
        <v>6</v>
      </c>
      <c r="P323" s="295"/>
      <c r="Q323" s="295"/>
      <c r="R323" s="295"/>
      <c r="S323" s="404"/>
      <c r="T323" s="607"/>
      <c r="U323" s="410"/>
      <c r="V323" s="295"/>
      <c r="W323" s="295"/>
      <c r="X323" s="295"/>
      <c r="Y323" s="410"/>
      <c r="Z323" s="410"/>
      <c r="AA323" s="196"/>
      <c r="AB323" s="196"/>
      <c r="AC323" s="196"/>
      <c r="AD323" s="404"/>
      <c r="AE323" s="411"/>
      <c r="AF323" s="196"/>
      <c r="AG323" s="482" t="s">
        <v>106</v>
      </c>
      <c r="AH323" s="410"/>
      <c r="AI323" s="410"/>
      <c r="AJ323" s="410"/>
      <c r="AK323" s="196"/>
      <c r="AL323" s="301">
        <f t="shared" ca="1" si="81"/>
        <v>5.1589041095890407</v>
      </c>
      <c r="AM323" s="125" t="str">
        <f t="shared" si="86"/>
        <v/>
      </c>
      <c r="AN323" s="75" t="str">
        <f t="shared" si="85"/>
        <v/>
      </c>
      <c r="AO323" s="197"/>
      <c r="AP323" s="197"/>
      <c r="AQ323" s="197"/>
      <c r="AR323" s="197"/>
    </row>
    <row r="324" spans="1:46" s="197" customFormat="1" ht="21" customHeight="1">
      <c r="A324" s="299" t="str">
        <f>IF(E324=1,SUMIF(E$10:E324,1),"")</f>
        <v/>
      </c>
      <c r="B324" s="295">
        <f t="shared" si="87"/>
        <v>8</v>
      </c>
      <c r="C324" s="397" t="str">
        <f t="shared" si="88"/>
        <v>Bùi Văn Đức</v>
      </c>
      <c r="D324" s="439" t="s">
        <v>2078</v>
      </c>
      <c r="E324" s="295">
        <v>6</v>
      </c>
      <c r="F324" s="483">
        <v>44122</v>
      </c>
      <c r="G324" s="295">
        <v>2</v>
      </c>
      <c r="H324" s="433">
        <v>38320025858</v>
      </c>
      <c r="I324" s="433"/>
      <c r="J324" s="433"/>
      <c r="K324" s="433"/>
      <c r="L324" s="433"/>
      <c r="M324" s="433"/>
      <c r="N324" s="295" t="s">
        <v>1147</v>
      </c>
      <c r="O324" s="295">
        <v>6</v>
      </c>
      <c r="P324" s="295"/>
      <c r="Q324" s="295"/>
      <c r="R324" s="295"/>
      <c r="S324" s="404"/>
      <c r="T324" s="607"/>
      <c r="U324" s="410"/>
      <c r="V324" s="295"/>
      <c r="W324" s="295"/>
      <c r="X324" s="295"/>
      <c r="Y324" s="410"/>
      <c r="Z324" s="410"/>
      <c r="AA324" s="196"/>
      <c r="AB324" s="196"/>
      <c r="AC324" s="196"/>
      <c r="AD324" s="404"/>
      <c r="AE324" s="411"/>
      <c r="AF324" s="196"/>
      <c r="AG324" s="482" t="s">
        <v>106</v>
      </c>
      <c r="AH324" s="410"/>
      <c r="AI324" s="410"/>
      <c r="AJ324" s="410"/>
      <c r="AK324" s="196"/>
      <c r="AL324" s="301">
        <f t="shared" ca="1" si="81"/>
        <v>5.1589041095890407</v>
      </c>
      <c r="AM324" s="125" t="str">
        <f t="shared" si="86"/>
        <v/>
      </c>
      <c r="AN324" s="125" t="str">
        <f t="shared" si="85"/>
        <v/>
      </c>
      <c r="AO324" s="77"/>
      <c r="AP324" s="77"/>
      <c r="AQ324" s="77"/>
      <c r="AR324" s="77"/>
    </row>
    <row r="325" spans="1:46" s="197" customFormat="1" ht="21" customHeight="1">
      <c r="A325" s="299">
        <v>87</v>
      </c>
      <c r="B325" s="295">
        <f>IF(E325=1,1,IF(E325&gt;1,#REF!+1,""))</f>
        <v>1</v>
      </c>
      <c r="C325" s="397" t="str">
        <f>IF(E325=1,D325,#REF!)</f>
        <v>Phạm Thúc Đoàn</v>
      </c>
      <c r="D325" s="405" t="s">
        <v>2079</v>
      </c>
      <c r="E325" s="200">
        <v>1</v>
      </c>
      <c r="F325" s="417">
        <v>20585</v>
      </c>
      <c r="G325" s="200">
        <v>1</v>
      </c>
      <c r="H325" s="401" t="s">
        <v>2080</v>
      </c>
      <c r="I325" s="401"/>
      <c r="J325" s="401"/>
      <c r="K325" s="401"/>
      <c r="L325" s="401"/>
      <c r="M325" s="401"/>
      <c r="N325" s="199" t="s">
        <v>1170</v>
      </c>
      <c r="O325" s="200">
        <v>6</v>
      </c>
      <c r="P325" s="200"/>
      <c r="Q325" s="200"/>
      <c r="R325" s="200"/>
      <c r="S325" s="402">
        <v>140</v>
      </c>
      <c r="T325" s="403">
        <v>20</v>
      </c>
      <c r="U325" s="404"/>
      <c r="V325" s="404">
        <v>2</v>
      </c>
      <c r="W325" s="404"/>
      <c r="X325" s="404"/>
      <c r="Y325" s="404"/>
      <c r="Z325" s="404"/>
      <c r="AA325" s="404"/>
      <c r="AB325" s="404"/>
      <c r="AC325" s="404"/>
      <c r="AD325" s="404">
        <v>10</v>
      </c>
      <c r="AE325" s="405"/>
      <c r="AF325" s="405"/>
      <c r="AG325" s="482" t="s">
        <v>106</v>
      </c>
      <c r="AH325" s="196"/>
      <c r="AI325" s="196"/>
      <c r="AJ325" s="404">
        <v>1</v>
      </c>
      <c r="AK325" s="196"/>
      <c r="AL325" s="301">
        <f t="shared" ca="1" si="81"/>
        <v>69.643835616438352</v>
      </c>
      <c r="AM325" s="125">
        <f>IF(AND(E325=1,AG325=""),1,IF(AND(E325=1,O325=1,AG325="x"),O326,IF(AND(E325=1,O325&lt;&gt;1),O325,IF(OR(E325&gt;1,E325=0),""))))</f>
        <v>6</v>
      </c>
      <c r="AN325" s="75" t="e">
        <f t="shared" si="85"/>
        <v>#N/A</v>
      </c>
    </row>
    <row r="326" spans="1:46" s="77" customFormat="1" ht="21" customHeight="1">
      <c r="A326" s="299" t="str">
        <f>IF(E326=1,SUMIF(E$10:E326,1),"")</f>
        <v/>
      </c>
      <c r="B326" s="295">
        <f>IF(E326=1,1,IF(E326&gt;1,B325+1,""))</f>
        <v>2</v>
      </c>
      <c r="C326" s="397" t="str">
        <f>IF(E326=1,D326,C325)</f>
        <v>Phạm Thúc Đoàn</v>
      </c>
      <c r="D326" s="405" t="s">
        <v>2081</v>
      </c>
      <c r="E326" s="200">
        <v>2</v>
      </c>
      <c r="F326" s="417">
        <v>19828</v>
      </c>
      <c r="G326" s="200">
        <v>2</v>
      </c>
      <c r="H326" s="401" t="s">
        <v>2082</v>
      </c>
      <c r="I326" s="401"/>
      <c r="J326" s="401"/>
      <c r="K326" s="401"/>
      <c r="L326" s="401"/>
      <c r="M326" s="401"/>
      <c r="N326" s="199" t="s">
        <v>1170</v>
      </c>
      <c r="O326" s="200">
        <v>6</v>
      </c>
      <c r="P326" s="200"/>
      <c r="Q326" s="200"/>
      <c r="R326" s="200"/>
      <c r="S326" s="402"/>
      <c r="T326" s="403"/>
      <c r="U326" s="404"/>
      <c r="V326" s="404"/>
      <c r="W326" s="404"/>
      <c r="X326" s="404"/>
      <c r="Y326" s="404"/>
      <c r="Z326" s="404"/>
      <c r="AA326" s="404"/>
      <c r="AB326" s="404"/>
      <c r="AC326" s="404"/>
      <c r="AD326" s="404"/>
      <c r="AE326" s="405"/>
      <c r="AF326" s="405"/>
      <c r="AG326" s="482" t="s">
        <v>106</v>
      </c>
      <c r="AH326" s="196"/>
      <c r="AI326" s="196"/>
      <c r="AJ326" s="404"/>
      <c r="AK326" s="126"/>
      <c r="AL326" s="301">
        <f t="shared" ca="1" si="81"/>
        <v>71.717808219178082</v>
      </c>
      <c r="AM326" s="125" t="str">
        <f>IF(AND(E326=1,AG326=""),1,IF(AND(E326=1,O326=1,AG326="x"),O327,IF(AND(E326=1,O326&lt;&gt;1),O326,IF(OR(E326&gt;1,E326=0),""))))</f>
        <v/>
      </c>
      <c r="AN326" s="125" t="str">
        <f t="shared" si="85"/>
        <v/>
      </c>
    </row>
    <row r="327" spans="1:46" s="77" customFormat="1" ht="21" customHeight="1">
      <c r="A327" s="299" t="str">
        <f>IF(E327=1,SUMIF(E$10:E327,1),"")</f>
        <v/>
      </c>
      <c r="B327" s="295">
        <f>IF(E327=1,1,IF(E327&gt;1,B326+1,""))</f>
        <v>3</v>
      </c>
      <c r="C327" s="397" t="str">
        <f>IF(E327=1,D327,C326)</f>
        <v>Phạm Thúc Đoàn</v>
      </c>
      <c r="D327" s="405" t="s">
        <v>110</v>
      </c>
      <c r="E327" s="200">
        <v>3</v>
      </c>
      <c r="F327" s="417">
        <v>30952</v>
      </c>
      <c r="G327" s="200">
        <v>1</v>
      </c>
      <c r="H327" s="416">
        <v>38084033641</v>
      </c>
      <c r="I327" s="416"/>
      <c r="J327" s="416"/>
      <c r="K327" s="416"/>
      <c r="L327" s="416"/>
      <c r="M327" s="416"/>
      <c r="N327" s="199" t="s">
        <v>1170</v>
      </c>
      <c r="O327" s="200">
        <v>6</v>
      </c>
      <c r="P327" s="200"/>
      <c r="Q327" s="200"/>
      <c r="R327" s="200"/>
      <c r="S327" s="402"/>
      <c r="T327" s="403"/>
      <c r="U327" s="404"/>
      <c r="V327" s="404"/>
      <c r="W327" s="404"/>
      <c r="X327" s="404"/>
      <c r="Y327" s="404"/>
      <c r="Z327" s="404"/>
      <c r="AA327" s="404"/>
      <c r="AB327" s="404"/>
      <c r="AC327" s="404"/>
      <c r="AD327" s="404"/>
      <c r="AE327" s="405"/>
      <c r="AF327" s="405"/>
      <c r="AG327" s="482" t="s">
        <v>106</v>
      </c>
      <c r="AH327" s="196"/>
      <c r="AI327" s="196"/>
      <c r="AJ327" s="404"/>
      <c r="AK327" s="196"/>
      <c r="AL327" s="301">
        <f t="shared" ca="1" si="81"/>
        <v>41.241095890410961</v>
      </c>
      <c r="AM327" s="125" t="str">
        <f>IF(AND(E327=1,AG327=""),1,IF(AND(E327=1,O327=1,AG327="x"),O328,IF(AND(E327=1,O327&lt;&gt;1),O327,IF(OR(E327&gt;1,E327=0),""))))</f>
        <v/>
      </c>
      <c r="AN327" s="75" t="str">
        <f t="shared" si="85"/>
        <v/>
      </c>
    </row>
    <row r="328" spans="1:46" s="197" customFormat="1" ht="21" customHeight="1">
      <c r="A328" s="299" t="str">
        <f>IF(E328=1,SUMIF(E$10:E328,1),"")</f>
        <v/>
      </c>
      <c r="B328" s="295"/>
      <c r="C328" s="397" t="str">
        <f>IF(E328=1,D328,C327)</f>
        <v>Phạm Thúc Đoàn</v>
      </c>
      <c r="D328" s="405" t="s">
        <v>2083</v>
      </c>
      <c r="E328" s="200">
        <v>5</v>
      </c>
      <c r="F328" s="417">
        <v>42145</v>
      </c>
      <c r="G328" s="200">
        <v>1</v>
      </c>
      <c r="H328" s="401" t="s">
        <v>2084</v>
      </c>
      <c r="I328" s="401"/>
      <c r="J328" s="401"/>
      <c r="K328" s="401"/>
      <c r="L328" s="401"/>
      <c r="M328" s="401"/>
      <c r="N328" s="199" t="s">
        <v>1170</v>
      </c>
      <c r="O328" s="200">
        <v>6</v>
      </c>
      <c r="P328" s="200"/>
      <c r="Q328" s="200"/>
      <c r="R328" s="200"/>
      <c r="S328" s="402"/>
      <c r="T328" s="403"/>
      <c r="U328" s="404"/>
      <c r="V328" s="404"/>
      <c r="W328" s="404"/>
      <c r="X328" s="404"/>
      <c r="Y328" s="404"/>
      <c r="Z328" s="404"/>
      <c r="AA328" s="404"/>
      <c r="AB328" s="404"/>
      <c r="AC328" s="404"/>
      <c r="AD328" s="404"/>
      <c r="AE328" s="405"/>
      <c r="AF328" s="405"/>
      <c r="AG328" s="482" t="s">
        <v>106</v>
      </c>
      <c r="AH328" s="196"/>
      <c r="AI328" s="196"/>
      <c r="AJ328" s="404"/>
      <c r="AK328" s="196"/>
      <c r="AL328" s="301">
        <f t="shared" ca="1" si="81"/>
        <v>10.575342465753424</v>
      </c>
      <c r="AM328" s="125" t="str">
        <f>IF(AND(E328=1,AG328=""),1,IF(AND(E328=1,O328=1,AG328="x"),O329,IF(AND(E328=1,O328&lt;&gt;1),O328,IF(OR(E328&gt;1,E328=0),""))))</f>
        <v/>
      </c>
      <c r="AN328" s="125" t="str">
        <f t="shared" si="85"/>
        <v/>
      </c>
      <c r="AO328" s="77"/>
      <c r="AP328" s="77"/>
      <c r="AQ328" s="77"/>
      <c r="AR328" s="77"/>
    </row>
    <row r="329" spans="1:46" s="77" customFormat="1" ht="21" customHeight="1">
      <c r="A329" s="299" t="str">
        <f>IF(E329=1,SUMIF(E$10:E329,1),"")</f>
        <v/>
      </c>
      <c r="B329" s="295">
        <f>IF(E329=1,1,IF(E329&gt;1,B328+1,""))</f>
        <v>1</v>
      </c>
      <c r="C329" s="397" t="str">
        <f>IF(E329=1,D329,C328)</f>
        <v>Phạm Thúc Đoàn</v>
      </c>
      <c r="D329" s="405" t="s">
        <v>94</v>
      </c>
      <c r="E329" s="200">
        <v>5</v>
      </c>
      <c r="F329" s="417">
        <v>42819</v>
      </c>
      <c r="G329" s="200">
        <v>2</v>
      </c>
      <c r="H329" s="416">
        <v>38317029075</v>
      </c>
      <c r="I329" s="416"/>
      <c r="J329" s="416"/>
      <c r="K329" s="416"/>
      <c r="L329" s="416"/>
      <c r="M329" s="416"/>
      <c r="N329" s="199" t="s">
        <v>1170</v>
      </c>
      <c r="O329" s="200">
        <v>6</v>
      </c>
      <c r="P329" s="200"/>
      <c r="Q329" s="200"/>
      <c r="R329" s="200"/>
      <c r="S329" s="402"/>
      <c r="T329" s="403"/>
      <c r="U329" s="404"/>
      <c r="V329" s="404"/>
      <c r="W329" s="404"/>
      <c r="X329" s="404"/>
      <c r="Y329" s="404"/>
      <c r="Z329" s="404"/>
      <c r="AA329" s="404"/>
      <c r="AB329" s="404"/>
      <c r="AC329" s="404"/>
      <c r="AD329" s="404"/>
      <c r="AE329" s="405"/>
      <c r="AF329" s="405"/>
      <c r="AG329" s="482" t="s">
        <v>106</v>
      </c>
      <c r="AH329" s="196"/>
      <c r="AI329" s="196"/>
      <c r="AJ329" s="404"/>
      <c r="AK329" s="126"/>
      <c r="AL329" s="301">
        <f t="shared" ca="1" si="81"/>
        <v>8.7287671232876711</v>
      </c>
      <c r="AM329" s="125" t="str">
        <f>IF(AND(E329=1,AG329=""),1,IF(AND(E329=1,O329=1,AG329="x"),#REF!,IF(AND(E329=1,O329&lt;&gt;1),O329,IF(OR(E329&gt;1,E329=0),""))))</f>
        <v/>
      </c>
      <c r="AN329" s="75" t="str">
        <f t="shared" si="85"/>
        <v/>
      </c>
    </row>
    <row r="330" spans="1:46" s="77" customFormat="1" ht="24" customHeight="1">
      <c r="A330" s="299">
        <v>88</v>
      </c>
      <c r="B330" s="295">
        <f>IF(E330=1,1,IF(E330&gt;1,'[5]DS HN'!B355+1,""))</f>
        <v>1</v>
      </c>
      <c r="C330" s="397" t="str">
        <f>IF(E330=1,D330,'[5]DS HN'!C355)</f>
        <v>Bùi Văn Minh</v>
      </c>
      <c r="D330" s="439" t="s">
        <v>1199</v>
      </c>
      <c r="E330" s="295">
        <v>1</v>
      </c>
      <c r="F330" s="483" t="s">
        <v>2085</v>
      </c>
      <c r="G330" s="295">
        <v>1</v>
      </c>
      <c r="H330" s="401">
        <v>38038003255</v>
      </c>
      <c r="I330" s="401"/>
      <c r="J330" s="401"/>
      <c r="K330" s="401"/>
      <c r="L330" s="401"/>
      <c r="M330" s="401"/>
      <c r="N330" s="295" t="s">
        <v>1170</v>
      </c>
      <c r="O330" s="295">
        <v>6</v>
      </c>
      <c r="P330" s="295"/>
      <c r="Q330" s="295"/>
      <c r="R330" s="295"/>
      <c r="S330" s="404">
        <v>130</v>
      </c>
      <c r="T330" s="607">
        <v>10</v>
      </c>
      <c r="U330" s="410"/>
      <c r="V330" s="295"/>
      <c r="W330" s="295"/>
      <c r="X330" s="295"/>
      <c r="Y330" s="410"/>
      <c r="Z330" s="410"/>
      <c r="AA330" s="196"/>
      <c r="AB330" s="196"/>
      <c r="AC330" s="196"/>
      <c r="AD330" s="404">
        <v>10</v>
      </c>
      <c r="AE330" s="411"/>
      <c r="AF330" s="196"/>
      <c r="AG330" s="482" t="s">
        <v>106</v>
      </c>
      <c r="AH330" s="410" t="s">
        <v>106</v>
      </c>
      <c r="AI330" s="410"/>
      <c r="AJ330" s="410">
        <v>7</v>
      </c>
      <c r="AK330" s="196" t="s">
        <v>2943</v>
      </c>
      <c r="AL330" s="301">
        <f t="shared" ca="1" si="81"/>
        <v>87.939726027397256</v>
      </c>
      <c r="AM330" s="75">
        <f>IF(AND(E330=1,AG330=""),1,IF(AND(E330=1,O330=1,AG330="x"),O331,IF(AND(E330=1,O330&lt;&gt;1),O330,IF(OR(E330&gt;1,E330=0),""))))</f>
        <v>6</v>
      </c>
      <c r="AN330" s="125" t="e">
        <f>IF(AM330="","",(VLOOKUP(AM330,'[5]DS HN'!$AO$10:$AR$16,2,0)))</f>
        <v>#N/A</v>
      </c>
      <c r="AT330" s="197">
        <v>65</v>
      </c>
    </row>
    <row r="331" spans="1:46" s="197" customFormat="1" ht="24" customHeight="1">
      <c r="A331" s="299" t="str">
        <f>IF(E331=1,SUMIF(E$10:E331,1),"")</f>
        <v/>
      </c>
      <c r="B331" s="295">
        <f>IF(E331=1,1,IF(E331&gt;1,B330+1,""))</f>
        <v>2</v>
      </c>
      <c r="C331" s="397" t="str">
        <f>IF(E331=1,D331,C330)</f>
        <v>Bùi Văn Minh</v>
      </c>
      <c r="D331" s="439" t="s">
        <v>2086</v>
      </c>
      <c r="E331" s="295">
        <v>2</v>
      </c>
      <c r="F331" s="483" t="s">
        <v>2087</v>
      </c>
      <c r="G331" s="295">
        <v>2</v>
      </c>
      <c r="H331" s="401" t="s">
        <v>2088</v>
      </c>
      <c r="I331" s="401"/>
      <c r="J331" s="401"/>
      <c r="K331" s="401"/>
      <c r="L331" s="401"/>
      <c r="M331" s="401"/>
      <c r="N331" s="295" t="s">
        <v>1170</v>
      </c>
      <c r="O331" s="295">
        <v>1</v>
      </c>
      <c r="P331" s="295"/>
      <c r="Q331" s="295"/>
      <c r="R331" s="295"/>
      <c r="S331" s="404"/>
      <c r="T331" s="607"/>
      <c r="U331" s="410"/>
      <c r="V331" s="295"/>
      <c r="W331" s="295"/>
      <c r="X331" s="295"/>
      <c r="Y331" s="410"/>
      <c r="Z331" s="410"/>
      <c r="AA331" s="196"/>
      <c r="AB331" s="196"/>
      <c r="AC331" s="196"/>
      <c r="AD331" s="404"/>
      <c r="AE331" s="411"/>
      <c r="AF331" s="196"/>
      <c r="AG331" s="482" t="s">
        <v>106</v>
      </c>
      <c r="AH331" s="410" t="s">
        <v>106</v>
      </c>
      <c r="AI331" s="410"/>
      <c r="AJ331" s="410"/>
      <c r="AK331" s="196"/>
      <c r="AL331" s="301">
        <f t="shared" ca="1" si="81"/>
        <v>79.62465753424658</v>
      </c>
      <c r="AM331" s="75" t="str">
        <f>IF(AND(E331=1,AG331=""),1,IF(AND(E331=1,O331=1,AG331="x"),'[5]DS HN'!O356,IF(AND(E331=1,O331&lt;&gt;1),O331,IF(OR(E331&gt;1,E331=0),""))))</f>
        <v/>
      </c>
      <c r="AN331" s="125" t="str">
        <f>IF(AM331="","",(VLOOKUP(AM331,'[5]DS HN'!$AO$10:$AR$16,2,0)))</f>
        <v/>
      </c>
      <c r="AT331" s="77">
        <v>66</v>
      </c>
    </row>
    <row r="332" spans="1:46" s="77" customFormat="1" ht="21" customHeight="1">
      <c r="A332" s="299">
        <v>89</v>
      </c>
      <c r="B332" s="295">
        <f>IF(E332=1,1,IF(E332&gt;1,#REF!+1,""))</f>
        <v>1</v>
      </c>
      <c r="C332" s="397" t="str">
        <f>IF(E332=1,D332,#REF!)</f>
        <v>Bùi Thị Lan</v>
      </c>
      <c r="D332" s="405" t="s">
        <v>121</v>
      </c>
      <c r="E332" s="200">
        <v>1</v>
      </c>
      <c r="F332" s="417">
        <v>25859</v>
      </c>
      <c r="G332" s="200">
        <v>2</v>
      </c>
      <c r="H332" s="401">
        <v>38170024844</v>
      </c>
      <c r="I332" s="401"/>
      <c r="J332" s="401"/>
      <c r="K332" s="401"/>
      <c r="L332" s="401"/>
      <c r="M332" s="401"/>
      <c r="N332" s="199" t="s">
        <v>1170</v>
      </c>
      <c r="O332" s="200">
        <v>6</v>
      </c>
      <c r="P332" s="200"/>
      <c r="Q332" s="200"/>
      <c r="R332" s="200"/>
      <c r="S332" s="402">
        <v>110</v>
      </c>
      <c r="T332" s="403">
        <v>20</v>
      </c>
      <c r="U332" s="404"/>
      <c r="V332" s="404"/>
      <c r="W332" s="404"/>
      <c r="X332" s="404">
        <v>4</v>
      </c>
      <c r="Y332" s="404"/>
      <c r="Z332" s="404"/>
      <c r="AA332" s="404"/>
      <c r="AB332" s="404"/>
      <c r="AC332" s="404"/>
      <c r="AD332" s="404">
        <v>10</v>
      </c>
      <c r="AE332" s="405"/>
      <c r="AF332" s="405"/>
      <c r="AG332" s="482" t="s">
        <v>106</v>
      </c>
      <c r="AH332" s="196"/>
      <c r="AI332" s="196"/>
      <c r="AJ332" s="404">
        <v>2</v>
      </c>
      <c r="AK332" s="196"/>
      <c r="AL332" s="301">
        <f t="shared" ca="1" si="81"/>
        <v>55.194520547945203</v>
      </c>
      <c r="AM332" s="125">
        <f t="shared" ref="AM332:AM339" si="89">IF(AND(E332=1,AG332=""),1,IF(AND(E332=1,O332=1,AG332="x"),O333,IF(AND(E332=1,O332&lt;&gt;1),O332,IF(OR(E332&gt;1,E332=0),""))))</f>
        <v>6</v>
      </c>
      <c r="AN332" s="75" t="e">
        <f t="shared" ref="AN332:AN339" si="90">IF(AM332="","",(VLOOKUP(AM332,$AO$10:$AR$10,2,0)))</f>
        <v>#N/A</v>
      </c>
    </row>
    <row r="333" spans="1:46" s="77" customFormat="1" ht="21" customHeight="1">
      <c r="A333" s="299" t="str">
        <f>IF(E333=1,SUMIF(E$10:E333,1),"")</f>
        <v/>
      </c>
      <c r="B333" s="295">
        <f>IF(E333=1,1,IF(E333&gt;1,B332+1,""))</f>
        <v>2</v>
      </c>
      <c r="C333" s="397" t="str">
        <f>IF(E333=1,D333,C332)</f>
        <v>Bùi Thị Lan</v>
      </c>
      <c r="D333" s="405" t="s">
        <v>1739</v>
      </c>
      <c r="E333" s="200">
        <v>3</v>
      </c>
      <c r="F333" s="417">
        <v>35857</v>
      </c>
      <c r="G333" s="200">
        <v>2</v>
      </c>
      <c r="H333" s="416">
        <v>38198001093</v>
      </c>
      <c r="I333" s="416"/>
      <c r="J333" s="416"/>
      <c r="K333" s="416"/>
      <c r="L333" s="416"/>
      <c r="M333" s="416"/>
      <c r="N333" s="199" t="s">
        <v>1170</v>
      </c>
      <c r="O333" s="200">
        <v>6</v>
      </c>
      <c r="P333" s="200"/>
      <c r="Q333" s="200"/>
      <c r="R333" s="200"/>
      <c r="S333" s="402"/>
      <c r="T333" s="403"/>
      <c r="U333" s="404"/>
      <c r="V333" s="404"/>
      <c r="W333" s="404"/>
      <c r="X333" s="404" t="s">
        <v>106</v>
      </c>
      <c r="Y333" s="404"/>
      <c r="Z333" s="404"/>
      <c r="AA333" s="404"/>
      <c r="AB333" s="404"/>
      <c r="AC333" s="404"/>
      <c r="AD333" s="404"/>
      <c r="AE333" s="405"/>
      <c r="AF333" s="405"/>
      <c r="AG333" s="482" t="s">
        <v>106</v>
      </c>
      <c r="AH333" s="196"/>
      <c r="AI333" s="196"/>
      <c r="AJ333" s="404"/>
      <c r="AK333" s="196"/>
      <c r="AL333" s="301">
        <f t="shared" ca="1" si="81"/>
        <v>27.802739726027397</v>
      </c>
      <c r="AM333" s="125" t="str">
        <f t="shared" si="89"/>
        <v/>
      </c>
      <c r="AN333" s="125" t="str">
        <f t="shared" si="90"/>
        <v/>
      </c>
    </row>
    <row r="334" spans="1:46" s="77" customFormat="1" ht="21" customHeight="1">
      <c r="A334" s="299" t="str">
        <f>IF(E334=1,SUMIF(E$10:E334,1),"")</f>
        <v/>
      </c>
      <c r="B334" s="295"/>
      <c r="C334" s="397" t="str">
        <f>IF(E334=1,D334,C333)</f>
        <v>Bùi Thị Lan</v>
      </c>
      <c r="D334" s="405" t="s">
        <v>400</v>
      </c>
      <c r="E334" s="200">
        <v>3</v>
      </c>
      <c r="F334" s="417">
        <v>36708</v>
      </c>
      <c r="G334" s="200">
        <v>1</v>
      </c>
      <c r="H334" s="416">
        <v>38200003250</v>
      </c>
      <c r="I334" s="416"/>
      <c r="J334" s="416"/>
      <c r="K334" s="416"/>
      <c r="L334" s="416"/>
      <c r="M334" s="416"/>
      <c r="N334" s="199" t="s">
        <v>1170</v>
      </c>
      <c r="O334" s="200">
        <v>6</v>
      </c>
      <c r="P334" s="200"/>
      <c r="Q334" s="200"/>
      <c r="R334" s="200"/>
      <c r="S334" s="402"/>
      <c r="T334" s="403"/>
      <c r="U334" s="404"/>
      <c r="V334" s="404"/>
      <c r="W334" s="404"/>
      <c r="X334" s="404" t="s">
        <v>106</v>
      </c>
      <c r="Y334" s="404"/>
      <c r="Z334" s="404"/>
      <c r="AA334" s="404"/>
      <c r="AB334" s="404"/>
      <c r="AC334" s="404"/>
      <c r="AD334" s="404"/>
      <c r="AE334" s="405"/>
      <c r="AF334" s="405"/>
      <c r="AG334" s="482" t="s">
        <v>106</v>
      </c>
      <c r="AH334" s="196"/>
      <c r="AI334" s="196"/>
      <c r="AJ334" s="404"/>
      <c r="AK334" s="126"/>
      <c r="AL334" s="301">
        <f t="shared" ca="1" si="81"/>
        <v>25.471232876712328</v>
      </c>
      <c r="AM334" s="125" t="str">
        <f t="shared" si="89"/>
        <v/>
      </c>
      <c r="AN334" s="75" t="str">
        <f t="shared" si="90"/>
        <v/>
      </c>
    </row>
    <row r="335" spans="1:46" s="197" customFormat="1" ht="21" customHeight="1">
      <c r="A335" s="299" t="str">
        <f>IF(E335=1,SUMIF(E$10:E335,1),"")</f>
        <v/>
      </c>
      <c r="B335" s="295">
        <f>IF(E335=1,1,IF(E335&gt;1,B334+1,""))</f>
        <v>1</v>
      </c>
      <c r="C335" s="397" t="str">
        <f>IF(E335=1,D335,C334)</f>
        <v>Bùi Thị Lan</v>
      </c>
      <c r="D335" s="405" t="s">
        <v>2089</v>
      </c>
      <c r="E335" s="200">
        <v>5</v>
      </c>
      <c r="F335" s="417">
        <v>43580</v>
      </c>
      <c r="G335" s="200">
        <v>2</v>
      </c>
      <c r="H335" s="416">
        <v>38319016145</v>
      </c>
      <c r="I335" s="416"/>
      <c r="J335" s="416"/>
      <c r="K335" s="416"/>
      <c r="L335" s="416"/>
      <c r="M335" s="416"/>
      <c r="N335" s="199" t="s">
        <v>1170</v>
      </c>
      <c r="O335" s="200">
        <v>6</v>
      </c>
      <c r="P335" s="200"/>
      <c r="Q335" s="200"/>
      <c r="R335" s="200"/>
      <c r="S335" s="402"/>
      <c r="T335" s="403"/>
      <c r="U335" s="404"/>
      <c r="V335" s="404"/>
      <c r="W335" s="404"/>
      <c r="X335" s="404"/>
      <c r="Y335" s="404"/>
      <c r="Z335" s="404"/>
      <c r="AA335" s="404"/>
      <c r="AB335" s="404"/>
      <c r="AC335" s="404"/>
      <c r="AD335" s="404"/>
      <c r="AE335" s="405"/>
      <c r="AF335" s="405"/>
      <c r="AG335" s="482" t="s">
        <v>106</v>
      </c>
      <c r="AH335" s="196"/>
      <c r="AI335" s="196"/>
      <c r="AJ335" s="404"/>
      <c r="AK335" s="196"/>
      <c r="AL335" s="301">
        <f t="shared" ca="1" si="81"/>
        <v>6.6438356164383565</v>
      </c>
      <c r="AM335" s="125" t="str">
        <f t="shared" si="89"/>
        <v/>
      </c>
      <c r="AN335" s="125" t="str">
        <f t="shared" si="90"/>
        <v/>
      </c>
      <c r="AO335" s="77"/>
      <c r="AP335" s="77"/>
      <c r="AQ335" s="77"/>
      <c r="AR335" s="77"/>
    </row>
    <row r="336" spans="1:46" s="77" customFormat="1" ht="21" customHeight="1">
      <c r="A336" s="299" t="str">
        <f>IF(E336=1,SUMIF(E$10:E336,1),"")</f>
        <v/>
      </c>
      <c r="B336" s="295">
        <f>IF(E336=1,1,IF(E336&gt;1,B335+1,""))</f>
        <v>2</v>
      </c>
      <c r="C336" s="397" t="str">
        <f>IF(E336=1,D336,C335)</f>
        <v>Bùi Thị Lan</v>
      </c>
      <c r="D336" s="609" t="s">
        <v>2090</v>
      </c>
      <c r="E336" s="199">
        <v>5</v>
      </c>
      <c r="F336" s="407">
        <v>44167</v>
      </c>
      <c r="G336" s="199">
        <v>1</v>
      </c>
      <c r="H336" s="409">
        <v>38220036601</v>
      </c>
      <c r="I336" s="409"/>
      <c r="J336" s="409"/>
      <c r="K336" s="409"/>
      <c r="L336" s="409"/>
      <c r="M336" s="409"/>
      <c r="N336" s="199" t="s">
        <v>1170</v>
      </c>
      <c r="O336" s="199">
        <v>6</v>
      </c>
      <c r="P336" s="199"/>
      <c r="Q336" s="199"/>
      <c r="R336" s="199"/>
      <c r="S336" s="402"/>
      <c r="T336" s="403"/>
      <c r="U336" s="404"/>
      <c r="V336" s="404"/>
      <c r="W336" s="404"/>
      <c r="X336" s="404"/>
      <c r="Y336" s="404"/>
      <c r="Z336" s="404"/>
      <c r="AA336" s="404"/>
      <c r="AB336" s="404"/>
      <c r="AC336" s="404"/>
      <c r="AD336" s="404"/>
      <c r="AE336" s="405"/>
      <c r="AF336" s="405"/>
      <c r="AG336" s="482" t="s">
        <v>106</v>
      </c>
      <c r="AH336" s="196"/>
      <c r="AI336" s="196"/>
      <c r="AJ336" s="404"/>
      <c r="AK336" s="196"/>
      <c r="AL336" s="301">
        <f t="shared" ca="1" si="81"/>
        <v>5.0356164383561648</v>
      </c>
      <c r="AM336" s="125" t="str">
        <f>IF(AND(E336=1,AG336=""),1,IF(AND(E336=1,O336=1,AG336="x"),#REF!,IF(AND(E336=1,O336&lt;&gt;1),O336,IF(OR(E336&gt;1,E336=0),""))))</f>
        <v/>
      </c>
      <c r="AN336" s="75" t="str">
        <f t="shared" si="90"/>
        <v/>
      </c>
    </row>
    <row r="337" spans="1:46" s="197" customFormat="1" ht="21.95" customHeight="1">
      <c r="A337" s="299">
        <v>90</v>
      </c>
      <c r="B337" s="295">
        <f>IF(E337=1,1,IF(E337&gt;1,#REF!+1,""))</f>
        <v>1</v>
      </c>
      <c r="C337" s="397" t="str">
        <f>IF(E337=1,D337,'[4]DS TCN'!#REF!)</f>
        <v>Lê Thị Vin</v>
      </c>
      <c r="D337" s="439" t="s">
        <v>2091</v>
      </c>
      <c r="E337" s="295">
        <v>1</v>
      </c>
      <c r="F337" s="483">
        <v>16622</v>
      </c>
      <c r="G337" s="295">
        <v>2</v>
      </c>
      <c r="H337" s="433">
        <v>38145007408</v>
      </c>
      <c r="I337" s="433"/>
      <c r="J337" s="433"/>
      <c r="K337" s="433"/>
      <c r="L337" s="433"/>
      <c r="M337" s="433"/>
      <c r="N337" s="295" t="s">
        <v>1170</v>
      </c>
      <c r="O337" s="295">
        <v>6</v>
      </c>
      <c r="P337" s="295"/>
      <c r="Q337" s="295"/>
      <c r="R337" s="295"/>
      <c r="S337" s="404">
        <v>110</v>
      </c>
      <c r="T337" s="403">
        <v>20</v>
      </c>
      <c r="U337" s="404"/>
      <c r="V337" s="404"/>
      <c r="W337" s="404"/>
      <c r="X337" s="404">
        <v>4</v>
      </c>
      <c r="Y337" s="404"/>
      <c r="Z337" s="404"/>
      <c r="AA337" s="404"/>
      <c r="AB337" s="404"/>
      <c r="AC337" s="404"/>
      <c r="AD337" s="404">
        <v>10</v>
      </c>
      <c r="AE337" s="196"/>
      <c r="AF337" s="196"/>
      <c r="AG337" s="482" t="s">
        <v>106</v>
      </c>
      <c r="AH337" s="196"/>
      <c r="AI337" s="196"/>
      <c r="AJ337" s="404">
        <v>1</v>
      </c>
      <c r="AK337" s="196"/>
      <c r="AL337" s="301">
        <f t="shared" ca="1" si="81"/>
        <v>80.501369863013693</v>
      </c>
      <c r="AM337" s="125">
        <f t="shared" si="89"/>
        <v>6</v>
      </c>
      <c r="AN337" s="75" t="e">
        <f t="shared" si="90"/>
        <v>#N/A</v>
      </c>
    </row>
    <row r="338" spans="1:46" s="77" customFormat="1" ht="21" customHeight="1">
      <c r="A338" s="299" t="str">
        <f>IF(E338=1,SUMIF(E$10:E338,1),"")</f>
        <v/>
      </c>
      <c r="B338" s="295">
        <f>IF(E338=1,1,IF(E338&gt;1,B337+1,""))</f>
        <v>2</v>
      </c>
      <c r="C338" s="397" t="str">
        <f>IF(E338=1,D338,C337)</f>
        <v>Lê Thị Vin</v>
      </c>
      <c r="D338" s="439" t="s">
        <v>1096</v>
      </c>
      <c r="E338" s="295">
        <v>5</v>
      </c>
      <c r="F338" s="483">
        <v>38108</v>
      </c>
      <c r="G338" s="295">
        <v>1</v>
      </c>
      <c r="H338" s="433">
        <v>38204031161</v>
      </c>
      <c r="I338" s="433"/>
      <c r="J338" s="433"/>
      <c r="K338" s="433"/>
      <c r="L338" s="433"/>
      <c r="M338" s="433"/>
      <c r="N338" s="295" t="s">
        <v>1170</v>
      </c>
      <c r="O338" s="295">
        <v>6</v>
      </c>
      <c r="P338" s="295"/>
      <c r="Q338" s="295"/>
      <c r="R338" s="295"/>
      <c r="S338" s="404"/>
      <c r="T338" s="403"/>
      <c r="U338" s="404"/>
      <c r="V338" s="404"/>
      <c r="W338" s="404"/>
      <c r="X338" s="404" t="s">
        <v>106</v>
      </c>
      <c r="Y338" s="404"/>
      <c r="Z338" s="404"/>
      <c r="AA338" s="404"/>
      <c r="AB338" s="404"/>
      <c r="AC338" s="404"/>
      <c r="AD338" s="404"/>
      <c r="AE338" s="196"/>
      <c r="AF338" s="196"/>
      <c r="AG338" s="482" t="s">
        <v>106</v>
      </c>
      <c r="AH338" s="196"/>
      <c r="AI338" s="196"/>
      <c r="AJ338" s="404"/>
      <c r="AK338" s="126"/>
      <c r="AL338" s="301">
        <f t="shared" ca="1" si="81"/>
        <v>21.635616438356163</v>
      </c>
      <c r="AM338" s="125" t="str">
        <f t="shared" si="89"/>
        <v/>
      </c>
      <c r="AN338" s="125" t="str">
        <f t="shared" si="90"/>
        <v/>
      </c>
      <c r="AO338" s="197"/>
      <c r="AP338" s="197"/>
      <c r="AQ338" s="197"/>
      <c r="AR338" s="197"/>
    </row>
    <row r="339" spans="1:46" s="77" customFormat="1" ht="21" customHeight="1">
      <c r="A339" s="299" t="str">
        <f>IF(E339=1,SUMIF(E$10:E339,1),"")</f>
        <v/>
      </c>
      <c r="B339" s="295"/>
      <c r="C339" s="397" t="str">
        <f>IF(E339=1,D339,C338)</f>
        <v>Lê Thị Vin</v>
      </c>
      <c r="D339" s="439" t="s">
        <v>2092</v>
      </c>
      <c r="E339" s="295">
        <v>5</v>
      </c>
      <c r="F339" s="483" t="s">
        <v>2093</v>
      </c>
      <c r="G339" s="295">
        <v>1</v>
      </c>
      <c r="H339" s="433">
        <v>38205013848</v>
      </c>
      <c r="I339" s="433"/>
      <c r="J339" s="433"/>
      <c r="K339" s="433"/>
      <c r="L339" s="433"/>
      <c r="M339" s="433"/>
      <c r="N339" s="295" t="s">
        <v>1170</v>
      </c>
      <c r="O339" s="295">
        <v>6</v>
      </c>
      <c r="P339" s="295"/>
      <c r="Q339" s="295"/>
      <c r="R339" s="295"/>
      <c r="S339" s="404"/>
      <c r="T339" s="403"/>
      <c r="U339" s="404"/>
      <c r="V339" s="404"/>
      <c r="W339" s="404"/>
      <c r="X339" s="404" t="s">
        <v>106</v>
      </c>
      <c r="Y339" s="404"/>
      <c r="Z339" s="404"/>
      <c r="AA339" s="404"/>
      <c r="AB339" s="404"/>
      <c r="AC339" s="404"/>
      <c r="AD339" s="404"/>
      <c r="AE339" s="196"/>
      <c r="AF339" s="196"/>
      <c r="AG339" s="482" t="s">
        <v>106</v>
      </c>
      <c r="AH339" s="196"/>
      <c r="AI339" s="196"/>
      <c r="AJ339" s="404"/>
      <c r="AK339" s="196"/>
      <c r="AL339" s="301">
        <f t="shared" ca="1" si="81"/>
        <v>20.232876712328768</v>
      </c>
      <c r="AM339" s="125" t="str">
        <f t="shared" si="89"/>
        <v/>
      </c>
      <c r="AN339" s="75" t="str">
        <f t="shared" si="90"/>
        <v/>
      </c>
    </row>
    <row r="340" spans="1:46" s="77" customFormat="1" ht="21" customHeight="1">
      <c r="A340" s="299">
        <v>91</v>
      </c>
      <c r="B340" s="295">
        <f>IF(E340=1,1,IF(E340&gt;1,#REF!+1,""))</f>
        <v>1</v>
      </c>
      <c r="C340" s="397" t="str">
        <f>IF(E340=1,D340,#REF!)</f>
        <v>Hà Cộng Hòa</v>
      </c>
      <c r="D340" s="439" t="s">
        <v>2094</v>
      </c>
      <c r="E340" s="295">
        <v>1</v>
      </c>
      <c r="F340" s="483">
        <v>19586</v>
      </c>
      <c r="G340" s="295">
        <v>1</v>
      </c>
      <c r="H340" s="401" t="s">
        <v>2095</v>
      </c>
      <c r="I340" s="401"/>
      <c r="J340" s="401"/>
      <c r="K340" s="401"/>
      <c r="L340" s="401"/>
      <c r="M340" s="401"/>
      <c r="N340" s="196" t="s">
        <v>1120</v>
      </c>
      <c r="O340" s="295">
        <v>6</v>
      </c>
      <c r="P340" s="295"/>
      <c r="Q340" s="295"/>
      <c r="R340" s="295"/>
      <c r="S340" s="404">
        <v>140</v>
      </c>
      <c r="T340" s="403">
        <v>10</v>
      </c>
      <c r="U340" s="404">
        <v>1</v>
      </c>
      <c r="V340" s="404"/>
      <c r="W340" s="404"/>
      <c r="X340" s="404"/>
      <c r="Y340" s="404"/>
      <c r="Z340" s="404"/>
      <c r="AA340" s="404"/>
      <c r="AB340" s="404"/>
      <c r="AC340" s="404"/>
      <c r="AD340" s="404"/>
      <c r="AE340" s="196"/>
      <c r="AF340" s="196"/>
      <c r="AG340" s="482" t="s">
        <v>106</v>
      </c>
      <c r="AH340" s="196"/>
      <c r="AI340" s="196"/>
      <c r="AJ340" s="404">
        <v>1</v>
      </c>
      <c r="AK340" s="196"/>
      <c r="AL340" s="301">
        <f ca="1">IF(F340="","",(TODAY()-F340)/365)</f>
        <v>72.38082191780822</v>
      </c>
      <c r="AM340" s="125">
        <f>IF(AND(E340=1,AG340=""),1,IF(AND(E340=1,O340=1,AG340="x"),O341,IF(AND(E340=1,O340&lt;&gt;1),O340,IF(OR(E340&gt;1,E340=0),""))))</f>
        <v>6</v>
      </c>
      <c r="AN340" s="75" t="e">
        <f>IF(AM340="","",(VLOOKUP(AM340,$AO$10:$AR$10,2,0)))</f>
        <v>#N/A</v>
      </c>
      <c r="AO340" s="197"/>
      <c r="AP340" s="197"/>
      <c r="AQ340" s="197"/>
      <c r="AR340" s="197"/>
    </row>
    <row r="341" spans="1:46" s="77" customFormat="1" ht="21" customHeight="1">
      <c r="A341" s="299" t="str">
        <f>IF(E341=1,SUMIF(E$10:E341,1),"")</f>
        <v/>
      </c>
      <c r="B341" s="295">
        <f>IF(E341=1,1,IF(E341&gt;1,B340+1,""))</f>
        <v>2</v>
      </c>
      <c r="C341" s="397" t="str">
        <f>IF(E341=1,D341,C340)</f>
        <v>Hà Cộng Hòa</v>
      </c>
      <c r="D341" s="439" t="s">
        <v>2096</v>
      </c>
      <c r="E341" s="295">
        <v>3</v>
      </c>
      <c r="F341" s="483">
        <v>32540</v>
      </c>
      <c r="G341" s="295">
        <v>1</v>
      </c>
      <c r="H341" s="433">
        <v>38089005155</v>
      </c>
      <c r="I341" s="433"/>
      <c r="J341" s="433"/>
      <c r="K341" s="433"/>
      <c r="L341" s="433"/>
      <c r="M341" s="433"/>
      <c r="N341" s="196" t="s">
        <v>1120</v>
      </c>
      <c r="O341" s="295">
        <v>6</v>
      </c>
      <c r="P341" s="295"/>
      <c r="Q341" s="295"/>
      <c r="R341" s="295"/>
      <c r="S341" s="404"/>
      <c r="T341" s="403"/>
      <c r="U341" s="404"/>
      <c r="V341" s="404"/>
      <c r="W341" s="404"/>
      <c r="X341" s="404"/>
      <c r="Y341" s="404"/>
      <c r="Z341" s="404"/>
      <c r="AA341" s="404"/>
      <c r="AB341" s="404"/>
      <c r="AC341" s="404"/>
      <c r="AD341" s="404"/>
      <c r="AE341" s="196"/>
      <c r="AF341" s="196"/>
      <c r="AG341" s="482" t="s">
        <v>106</v>
      </c>
      <c r="AH341" s="196"/>
      <c r="AI341" s="196"/>
      <c r="AJ341" s="404"/>
      <c r="AK341" s="196"/>
      <c r="AL341" s="301">
        <f ca="1">IF(F341="","",(TODAY()-F341)/365)</f>
        <v>36.890410958904113</v>
      </c>
      <c r="AM341" s="125" t="str">
        <f>IF(AND(E341=1,AG341=""),1,IF(AND(E341=1,O341=1,AG341="x"),O342,IF(AND(E341=1,O341&lt;&gt;1),O341,IF(OR(E341&gt;1,E341=0),""))))</f>
        <v/>
      </c>
      <c r="AN341" s="125" t="str">
        <f>IF(AM341="","",(VLOOKUP(AM341,$AO$10:$AR$10,2,0)))</f>
        <v/>
      </c>
    </row>
    <row r="342" spans="1:46" s="197" customFormat="1" ht="21" customHeight="1">
      <c r="A342" s="299" t="str">
        <f>IF(E342=1,SUMIF(E$10:E342,1),"")</f>
        <v/>
      </c>
      <c r="B342" s="295">
        <f>IF(E342=1,1,IF(E342&gt;1,B341+1,""))</f>
        <v>3</v>
      </c>
      <c r="C342" s="397" t="str">
        <f>IF(E342=1,D342,C341)</f>
        <v>Hà Cộng Hòa</v>
      </c>
      <c r="D342" s="439" t="s">
        <v>2097</v>
      </c>
      <c r="E342" s="295">
        <v>3</v>
      </c>
      <c r="F342" s="483">
        <v>30744</v>
      </c>
      <c r="G342" s="295">
        <v>1</v>
      </c>
      <c r="H342" s="433">
        <v>38084038661</v>
      </c>
      <c r="I342" s="433"/>
      <c r="J342" s="433"/>
      <c r="K342" s="433"/>
      <c r="L342" s="433"/>
      <c r="M342" s="433"/>
      <c r="N342" s="196" t="s">
        <v>1120</v>
      </c>
      <c r="O342" s="295">
        <v>6</v>
      </c>
      <c r="P342" s="295"/>
      <c r="Q342" s="295"/>
      <c r="R342" s="295"/>
      <c r="S342" s="404"/>
      <c r="T342" s="403"/>
      <c r="U342" s="404"/>
      <c r="V342" s="404"/>
      <c r="W342" s="404"/>
      <c r="X342" s="404"/>
      <c r="Y342" s="404"/>
      <c r="Z342" s="404"/>
      <c r="AA342" s="404"/>
      <c r="AB342" s="404"/>
      <c r="AC342" s="404"/>
      <c r="AD342" s="404"/>
      <c r="AE342" s="196"/>
      <c r="AF342" s="196"/>
      <c r="AG342" s="482" t="s">
        <v>106</v>
      </c>
      <c r="AH342" s="196"/>
      <c r="AI342" s="196"/>
      <c r="AJ342" s="404"/>
      <c r="AK342" s="126"/>
      <c r="AL342" s="301">
        <f ca="1">IF(F342="","",(TODAY()-F342)/365)</f>
        <v>41.81095890410959</v>
      </c>
      <c r="AM342" s="125" t="str">
        <f>IF(AND(E342=1,AG342=""),1,IF(AND(E342=1,O342=1,AG342="x"),#REF!,IF(AND(E342=1,O342&lt;&gt;1),O342,IF(OR(E342&gt;1,E342=0),""))))</f>
        <v/>
      </c>
      <c r="AN342" s="75" t="str">
        <f>IF(AM342="","",(VLOOKUP(AM342,$AO$10:$AR$10,2,0)))</f>
        <v/>
      </c>
    </row>
    <row r="343" spans="1:46" s="77" customFormat="1" ht="21" customHeight="1">
      <c r="A343" s="299">
        <v>92</v>
      </c>
      <c r="B343" s="295">
        <f>IF(E343=1,1,IF(E343&gt;1,#REF!+1,""))</f>
        <v>1</v>
      </c>
      <c r="C343" s="397" t="str">
        <f>IF(E343=1,D343,#REF!)</f>
        <v>Hà Công Kính</v>
      </c>
      <c r="D343" s="439" t="s">
        <v>2098</v>
      </c>
      <c r="E343" s="295">
        <v>1</v>
      </c>
      <c r="F343" s="483">
        <v>20990</v>
      </c>
      <c r="G343" s="295">
        <v>1</v>
      </c>
      <c r="H343" s="401" t="s">
        <v>2099</v>
      </c>
      <c r="I343" s="401"/>
      <c r="J343" s="401"/>
      <c r="K343" s="401"/>
      <c r="L343" s="401"/>
      <c r="M343" s="401"/>
      <c r="N343" s="295" t="s">
        <v>1120</v>
      </c>
      <c r="O343" s="295">
        <v>6</v>
      </c>
      <c r="P343" s="295"/>
      <c r="Q343" s="295"/>
      <c r="R343" s="295"/>
      <c r="S343" s="404">
        <v>140</v>
      </c>
      <c r="T343" s="607">
        <v>10</v>
      </c>
      <c r="U343" s="410">
        <v>1</v>
      </c>
      <c r="V343" s="295"/>
      <c r="W343" s="295"/>
      <c r="X343" s="295"/>
      <c r="Y343" s="410"/>
      <c r="Z343" s="410"/>
      <c r="AA343" s="196"/>
      <c r="AB343" s="196"/>
      <c r="AC343" s="196"/>
      <c r="AD343" s="404"/>
      <c r="AE343" s="411"/>
      <c r="AF343" s="196"/>
      <c r="AG343" s="482" t="s">
        <v>106</v>
      </c>
      <c r="AH343" s="410"/>
      <c r="AI343" s="410"/>
      <c r="AJ343" s="410">
        <v>1</v>
      </c>
      <c r="AK343" s="196"/>
      <c r="AL343" s="301">
        <f t="shared" ref="AL343:AL395" ca="1" si="91">IF(F343="","",(TODAY()-F343)/365)</f>
        <v>68.534246575342465</v>
      </c>
      <c r="AM343" s="125">
        <f t="shared" ref="AM343:AM361" si="92">IF(AND(E343=1,AG343=""),1,IF(AND(E343=1,O343=1,AG343="x"),O344,IF(AND(E343=1,O343&lt;&gt;1),O343,IF(OR(E343&gt;1,E343=0),""))))</f>
        <v>6</v>
      </c>
      <c r="AN343" s="125" t="e">
        <f t="shared" ref="AN343:AN350" si="93">IF(AM343="","",(VLOOKUP(AM343,$AO$10:$AR$10,2,0)))</f>
        <v>#N/A</v>
      </c>
      <c r="AO343" s="197"/>
      <c r="AP343" s="197"/>
      <c r="AQ343" s="197"/>
      <c r="AR343" s="197"/>
    </row>
    <row r="344" spans="1:46" s="77" customFormat="1" ht="21" customHeight="1">
      <c r="A344" s="299" t="str">
        <f>IF(E344=1,SUMIF(E$10:E344,1),"")</f>
        <v/>
      </c>
      <c r="B344" s="295"/>
      <c r="C344" s="397" t="str">
        <f t="shared" ref="C344:C350" si="94">IF(E344=1,D344,C343)</f>
        <v>Hà Công Kính</v>
      </c>
      <c r="D344" s="439" t="s">
        <v>2100</v>
      </c>
      <c r="E344" s="295">
        <v>2</v>
      </c>
      <c r="F344" s="483">
        <v>20674</v>
      </c>
      <c r="G344" s="295">
        <v>2</v>
      </c>
      <c r="H344" s="401">
        <v>38169001574</v>
      </c>
      <c r="I344" s="401"/>
      <c r="J344" s="401"/>
      <c r="K344" s="401"/>
      <c r="L344" s="401"/>
      <c r="M344" s="401"/>
      <c r="N344" s="295" t="s">
        <v>1120</v>
      </c>
      <c r="O344" s="295">
        <v>6</v>
      </c>
      <c r="P344" s="295"/>
      <c r="Q344" s="295"/>
      <c r="R344" s="295"/>
      <c r="S344" s="404"/>
      <c r="T344" s="607"/>
      <c r="U344" s="410"/>
      <c r="V344" s="295"/>
      <c r="W344" s="295"/>
      <c r="X344" s="295" t="s">
        <v>1136</v>
      </c>
      <c r="Y344" s="410"/>
      <c r="Z344" s="410"/>
      <c r="AA344" s="196"/>
      <c r="AB344" s="196"/>
      <c r="AC344" s="196"/>
      <c r="AD344" s="404"/>
      <c r="AE344" s="411"/>
      <c r="AF344" s="196"/>
      <c r="AG344" s="482" t="s">
        <v>106</v>
      </c>
      <c r="AH344" s="410"/>
      <c r="AI344" s="410"/>
      <c r="AJ344" s="410"/>
      <c r="AK344" s="196"/>
      <c r="AL344" s="301">
        <f t="shared" ca="1" si="91"/>
        <v>69.400000000000006</v>
      </c>
      <c r="AM344" s="125" t="str">
        <f t="shared" si="92"/>
        <v/>
      </c>
      <c r="AN344" s="75" t="str">
        <f t="shared" si="93"/>
        <v/>
      </c>
    </row>
    <row r="345" spans="1:46" s="197" customFormat="1" ht="21" customHeight="1">
      <c r="A345" s="299" t="str">
        <f>IF(E345=1,SUMIF(E$10:E345,1),"")</f>
        <v/>
      </c>
      <c r="B345" s="295">
        <f>IF(E345=1,1,IF(E345&gt;1,B344+1,""))</f>
        <v>1</v>
      </c>
      <c r="C345" s="397" t="str">
        <f t="shared" si="94"/>
        <v>Hà Công Kính</v>
      </c>
      <c r="D345" s="439" t="s">
        <v>2101</v>
      </c>
      <c r="E345" s="295">
        <v>6</v>
      </c>
      <c r="F345" s="483">
        <v>38718</v>
      </c>
      <c r="G345" s="295">
        <v>2</v>
      </c>
      <c r="H345" s="433">
        <v>38206015739</v>
      </c>
      <c r="I345" s="433"/>
      <c r="J345" s="433"/>
      <c r="K345" s="433"/>
      <c r="L345" s="433"/>
      <c r="M345" s="433"/>
      <c r="N345" s="295" t="s">
        <v>1120</v>
      </c>
      <c r="O345" s="295">
        <v>6</v>
      </c>
      <c r="P345" s="295"/>
      <c r="Q345" s="295"/>
      <c r="R345" s="295"/>
      <c r="S345" s="404"/>
      <c r="T345" s="607"/>
      <c r="U345" s="410"/>
      <c r="V345" s="295"/>
      <c r="W345" s="295"/>
      <c r="X345" s="295" t="s">
        <v>1136</v>
      </c>
      <c r="Y345" s="410"/>
      <c r="Z345" s="410"/>
      <c r="AA345" s="196"/>
      <c r="AB345" s="196"/>
      <c r="AC345" s="196"/>
      <c r="AD345" s="404"/>
      <c r="AE345" s="411"/>
      <c r="AF345" s="196"/>
      <c r="AG345" s="482" t="s">
        <v>106</v>
      </c>
      <c r="AH345" s="410"/>
      <c r="AI345" s="410"/>
      <c r="AJ345" s="410"/>
      <c r="AK345" s="196"/>
      <c r="AL345" s="301">
        <f t="shared" ca="1" si="91"/>
        <v>19.964383561643835</v>
      </c>
      <c r="AM345" s="125" t="str">
        <f t="shared" si="92"/>
        <v/>
      </c>
      <c r="AN345" s="125" t="str">
        <f t="shared" si="93"/>
        <v/>
      </c>
      <c r="AO345" s="77"/>
      <c r="AP345" s="77"/>
      <c r="AQ345" s="77"/>
      <c r="AR345" s="77"/>
    </row>
    <row r="346" spans="1:46" s="77" customFormat="1" ht="21" customHeight="1">
      <c r="A346" s="299" t="str">
        <f>IF(E346=1,SUMIF(E$10:E346,1),"")</f>
        <v/>
      </c>
      <c r="B346" s="295"/>
      <c r="C346" s="397" t="str">
        <f t="shared" si="94"/>
        <v>Hà Công Kính</v>
      </c>
      <c r="D346" s="439" t="s">
        <v>2102</v>
      </c>
      <c r="E346" s="295">
        <v>3</v>
      </c>
      <c r="F346" s="483">
        <v>31647</v>
      </c>
      <c r="G346" s="295">
        <v>1</v>
      </c>
      <c r="H346" s="433">
        <v>38086002027</v>
      </c>
      <c r="I346" s="433"/>
      <c r="J346" s="433"/>
      <c r="K346" s="433"/>
      <c r="L346" s="433"/>
      <c r="M346" s="433"/>
      <c r="N346" s="295" t="s">
        <v>1120</v>
      </c>
      <c r="O346" s="295">
        <v>6</v>
      </c>
      <c r="P346" s="295"/>
      <c r="Q346" s="295"/>
      <c r="R346" s="295"/>
      <c r="S346" s="404"/>
      <c r="T346" s="607"/>
      <c r="U346" s="410"/>
      <c r="V346" s="295"/>
      <c r="W346" s="295"/>
      <c r="X346" s="295" t="s">
        <v>1136</v>
      </c>
      <c r="Y346" s="410"/>
      <c r="Z346" s="410"/>
      <c r="AA346" s="196"/>
      <c r="AB346" s="196"/>
      <c r="AC346" s="196"/>
      <c r="AD346" s="404"/>
      <c r="AE346" s="411"/>
      <c r="AF346" s="196"/>
      <c r="AG346" s="482" t="s">
        <v>106</v>
      </c>
      <c r="AH346" s="410"/>
      <c r="AI346" s="410"/>
      <c r="AJ346" s="410"/>
      <c r="AK346" s="196"/>
      <c r="AL346" s="301">
        <f t="shared" ca="1" si="91"/>
        <v>39.336986301369862</v>
      </c>
      <c r="AM346" s="125" t="str">
        <f t="shared" si="92"/>
        <v/>
      </c>
      <c r="AN346" s="75" t="str">
        <f t="shared" si="93"/>
        <v/>
      </c>
    </row>
    <row r="347" spans="1:46" s="197" customFormat="1" ht="21" customHeight="1">
      <c r="A347" s="299" t="str">
        <f>IF(E347=1,SUMIF(E$10:E347,1),"")</f>
        <v/>
      </c>
      <c r="B347" s="295">
        <f>IF(E347=1,1,IF(E347&gt;1,B346+1,""))</f>
        <v>1</v>
      </c>
      <c r="C347" s="397" t="str">
        <f t="shared" si="94"/>
        <v>Hà Công Kính</v>
      </c>
      <c r="D347" s="439" t="s">
        <v>2103</v>
      </c>
      <c r="E347" s="295">
        <v>3</v>
      </c>
      <c r="F347" s="483">
        <v>33125</v>
      </c>
      <c r="G347" s="295">
        <v>2</v>
      </c>
      <c r="H347" s="433">
        <v>38190029124</v>
      </c>
      <c r="I347" s="433"/>
      <c r="J347" s="433"/>
      <c r="K347" s="433"/>
      <c r="L347" s="433"/>
      <c r="M347" s="433"/>
      <c r="N347" s="295" t="s">
        <v>1120</v>
      </c>
      <c r="O347" s="295">
        <v>6</v>
      </c>
      <c r="P347" s="295"/>
      <c r="Q347" s="295"/>
      <c r="R347" s="295"/>
      <c r="S347" s="404"/>
      <c r="T347" s="607"/>
      <c r="U347" s="410"/>
      <c r="V347" s="295"/>
      <c r="W347" s="295"/>
      <c r="X347" s="295" t="s">
        <v>1136</v>
      </c>
      <c r="Y347" s="410"/>
      <c r="Z347" s="410"/>
      <c r="AA347" s="196"/>
      <c r="AB347" s="196"/>
      <c r="AC347" s="196"/>
      <c r="AD347" s="404"/>
      <c r="AE347" s="411"/>
      <c r="AF347" s="196"/>
      <c r="AG347" s="482" t="s">
        <v>106</v>
      </c>
      <c r="AH347" s="410"/>
      <c r="AI347" s="410"/>
      <c r="AJ347" s="410"/>
      <c r="AK347" s="196"/>
      <c r="AL347" s="301">
        <f t="shared" ca="1" si="91"/>
        <v>35.287671232876711</v>
      </c>
      <c r="AM347" s="125" t="str">
        <f t="shared" si="92"/>
        <v/>
      </c>
      <c r="AN347" s="125" t="str">
        <f t="shared" si="93"/>
        <v/>
      </c>
    </row>
    <row r="348" spans="1:46" s="77" customFormat="1" ht="21" customHeight="1">
      <c r="A348" s="299" t="str">
        <f>IF(E348=1,SUMIF(E$10:E348,1),"")</f>
        <v/>
      </c>
      <c r="B348" s="295">
        <f>IF(E348=1,1,IF(E348&gt;1,B347+1,""))</f>
        <v>2</v>
      </c>
      <c r="C348" s="397" t="str">
        <f t="shared" si="94"/>
        <v>Hà Công Kính</v>
      </c>
      <c r="D348" s="439" t="s">
        <v>2104</v>
      </c>
      <c r="E348" s="295">
        <v>6</v>
      </c>
      <c r="F348" s="483">
        <v>43571</v>
      </c>
      <c r="G348" s="295">
        <v>1</v>
      </c>
      <c r="H348" s="433">
        <v>38219012134</v>
      </c>
      <c r="I348" s="433"/>
      <c r="J348" s="433"/>
      <c r="K348" s="433"/>
      <c r="L348" s="433"/>
      <c r="M348" s="433"/>
      <c r="N348" s="295" t="s">
        <v>1120</v>
      </c>
      <c r="O348" s="295">
        <v>6</v>
      </c>
      <c r="P348" s="295"/>
      <c r="Q348" s="295"/>
      <c r="R348" s="295"/>
      <c r="S348" s="404"/>
      <c r="T348" s="607"/>
      <c r="U348" s="410"/>
      <c r="V348" s="295"/>
      <c r="W348" s="295"/>
      <c r="X348" s="295"/>
      <c r="Y348" s="410"/>
      <c r="Z348" s="410"/>
      <c r="AA348" s="196"/>
      <c r="AB348" s="196"/>
      <c r="AC348" s="196"/>
      <c r="AD348" s="404"/>
      <c r="AE348" s="411"/>
      <c r="AF348" s="196"/>
      <c r="AG348" s="482" t="s">
        <v>106</v>
      </c>
      <c r="AH348" s="410"/>
      <c r="AI348" s="410"/>
      <c r="AJ348" s="410"/>
      <c r="AK348" s="196"/>
      <c r="AL348" s="301">
        <f t="shared" ca="1" si="91"/>
        <v>6.6684931506849319</v>
      </c>
      <c r="AM348" s="125" t="str">
        <f t="shared" si="92"/>
        <v/>
      </c>
      <c r="AN348" s="75" t="str">
        <f t="shared" si="93"/>
        <v/>
      </c>
      <c r="AO348" s="197"/>
      <c r="AP348" s="197"/>
      <c r="AQ348" s="197"/>
      <c r="AR348" s="197"/>
    </row>
    <row r="349" spans="1:46" s="77" customFormat="1" ht="21" customHeight="1">
      <c r="A349" s="299" t="str">
        <f>IF(E349=1,SUMIF(E$10:E349,1),"")</f>
        <v/>
      </c>
      <c r="B349" s="295">
        <f>IF(E349=1,1,IF(E349&gt;1,B348+1,""))</f>
        <v>3</v>
      </c>
      <c r="C349" s="397" t="str">
        <f t="shared" si="94"/>
        <v>Hà Công Kính</v>
      </c>
      <c r="D349" s="439" t="s">
        <v>681</v>
      </c>
      <c r="E349" s="295">
        <v>4</v>
      </c>
      <c r="F349" s="483">
        <v>10885</v>
      </c>
      <c r="G349" s="295">
        <v>2</v>
      </c>
      <c r="H349" s="433">
        <v>38129000210</v>
      </c>
      <c r="I349" s="433"/>
      <c r="J349" s="433"/>
      <c r="K349" s="433"/>
      <c r="L349" s="433"/>
      <c r="M349" s="433"/>
      <c r="N349" s="295" t="s">
        <v>1120</v>
      </c>
      <c r="O349" s="295">
        <v>6</v>
      </c>
      <c r="P349" s="295"/>
      <c r="Q349" s="295"/>
      <c r="R349" s="295"/>
      <c r="S349" s="404"/>
      <c r="T349" s="607"/>
      <c r="U349" s="410"/>
      <c r="V349" s="295"/>
      <c r="W349" s="295"/>
      <c r="X349" s="295"/>
      <c r="Y349" s="410"/>
      <c r="Z349" s="410"/>
      <c r="AA349" s="196"/>
      <c r="AB349" s="196"/>
      <c r="AC349" s="196"/>
      <c r="AD349" s="404"/>
      <c r="AE349" s="411"/>
      <c r="AF349" s="196"/>
      <c r="AG349" s="482" t="s">
        <v>106</v>
      </c>
      <c r="AH349" s="410"/>
      <c r="AI349" s="410"/>
      <c r="AJ349" s="410"/>
      <c r="AK349" s="196"/>
      <c r="AL349" s="301">
        <f t="shared" ca="1" si="91"/>
        <v>96.219178082191775</v>
      </c>
      <c r="AM349" s="125" t="str">
        <f t="shared" si="92"/>
        <v/>
      </c>
      <c r="AN349" s="125" t="str">
        <f t="shared" si="93"/>
        <v/>
      </c>
    </row>
    <row r="350" spans="1:46" s="197" customFormat="1" ht="21" customHeight="1">
      <c r="A350" s="299" t="str">
        <f>IF(E350=1,SUMIF(E$10:E350,1),"")</f>
        <v/>
      </c>
      <c r="B350" s="295">
        <f>IF(E350=1,1,IF(E350&gt;1,B349+1,""))</f>
        <v>4</v>
      </c>
      <c r="C350" s="397" t="str">
        <f t="shared" si="94"/>
        <v>Hà Công Kính</v>
      </c>
      <c r="D350" s="439" t="s">
        <v>2105</v>
      </c>
      <c r="E350" s="295">
        <v>5</v>
      </c>
      <c r="F350" s="483" t="s">
        <v>2106</v>
      </c>
      <c r="G350" s="295">
        <v>1</v>
      </c>
      <c r="H350" s="433">
        <v>38223009621</v>
      </c>
      <c r="I350" s="433"/>
      <c r="J350" s="433"/>
      <c r="K350" s="433"/>
      <c r="L350" s="433"/>
      <c r="M350" s="433"/>
      <c r="N350" s="295" t="s">
        <v>1120</v>
      </c>
      <c r="O350" s="295">
        <v>6</v>
      </c>
      <c r="P350" s="295"/>
      <c r="Q350" s="295"/>
      <c r="R350" s="295"/>
      <c r="S350" s="404"/>
      <c r="T350" s="607"/>
      <c r="U350" s="410"/>
      <c r="V350" s="295"/>
      <c r="W350" s="295"/>
      <c r="X350" s="295"/>
      <c r="Y350" s="410"/>
      <c r="Z350" s="410"/>
      <c r="AA350" s="196"/>
      <c r="AB350" s="196"/>
      <c r="AC350" s="196"/>
      <c r="AD350" s="404"/>
      <c r="AE350" s="411"/>
      <c r="AF350" s="196"/>
      <c r="AG350" s="482" t="s">
        <v>106</v>
      </c>
      <c r="AH350" s="410"/>
      <c r="AI350" s="410"/>
      <c r="AJ350" s="410"/>
      <c r="AK350" s="196"/>
      <c r="AL350" s="301">
        <f t="shared" ca="1" si="91"/>
        <v>2.6520547945205482</v>
      </c>
      <c r="AM350" s="125" t="str">
        <f t="shared" si="92"/>
        <v/>
      </c>
      <c r="AN350" s="75" t="str">
        <f t="shared" si="93"/>
        <v/>
      </c>
      <c r="AQ350" s="197" t="s">
        <v>24</v>
      </c>
    </row>
    <row r="351" spans="1:46" s="77" customFormat="1" ht="24" customHeight="1">
      <c r="A351" s="299">
        <v>93</v>
      </c>
      <c r="B351" s="295">
        <f t="shared" ref="B351:B357" si="95">IF(E351=1,1,IF(E351&gt;1,B350+1,""))</f>
        <v>1</v>
      </c>
      <c r="C351" s="397" t="str">
        <f>IF(E351=1,D351,'[6]DS TN'!#REF!)</f>
        <v>Lê Thị Ý</v>
      </c>
      <c r="D351" s="609" t="s">
        <v>2107</v>
      </c>
      <c r="E351" s="199">
        <v>1</v>
      </c>
      <c r="F351" s="407">
        <v>21097</v>
      </c>
      <c r="G351" s="295">
        <v>2</v>
      </c>
      <c r="H351" s="401" t="s">
        <v>2108</v>
      </c>
      <c r="I351" s="401"/>
      <c r="J351" s="401"/>
      <c r="K351" s="401"/>
      <c r="L351" s="401"/>
      <c r="M351" s="401"/>
      <c r="N351" s="199" t="s">
        <v>1120</v>
      </c>
      <c r="O351" s="199">
        <v>6</v>
      </c>
      <c r="P351" s="199"/>
      <c r="Q351" s="199"/>
      <c r="R351" s="199"/>
      <c r="S351" s="402">
        <v>105</v>
      </c>
      <c r="T351" s="607">
        <v>20</v>
      </c>
      <c r="U351" s="405"/>
      <c r="V351" s="199">
        <v>2</v>
      </c>
      <c r="W351" s="199"/>
      <c r="X351" s="199">
        <v>4</v>
      </c>
      <c r="Y351" s="405"/>
      <c r="Z351" s="405"/>
      <c r="AA351" s="196"/>
      <c r="AB351" s="196"/>
      <c r="AC351" s="196"/>
      <c r="AD351" s="404"/>
      <c r="AE351" s="411"/>
      <c r="AF351" s="196"/>
      <c r="AG351" s="482" t="s">
        <v>106</v>
      </c>
      <c r="AH351" s="405"/>
      <c r="AI351" s="405"/>
      <c r="AJ351" s="405">
        <v>1</v>
      </c>
      <c r="AK351" s="200"/>
      <c r="AL351" s="301">
        <f t="shared" ca="1" si="91"/>
        <v>68.241095890410961</v>
      </c>
      <c r="AM351" s="75">
        <f t="shared" si="92"/>
        <v>6</v>
      </c>
      <c r="AN351" s="125" t="e">
        <f t="shared" ref="AN351:AN357" si="96">IF(AM351="","",(VLOOKUP(AM351,$AO$10:$AR$39,2,0)))</f>
        <v>#N/A</v>
      </c>
      <c r="AO351" s="75">
        <v>22</v>
      </c>
      <c r="AP351" s="77" t="s">
        <v>44</v>
      </c>
      <c r="AQ351" s="77">
        <v>52</v>
      </c>
      <c r="AR351" s="77" t="s">
        <v>67</v>
      </c>
      <c r="AT351" s="77">
        <v>22</v>
      </c>
    </row>
    <row r="352" spans="1:46" s="77" customFormat="1" ht="24" customHeight="1">
      <c r="A352" s="299" t="str">
        <f>IF(E352=1,SUMIF(E$10:E352,1),"")</f>
        <v/>
      </c>
      <c r="B352" s="295">
        <f t="shared" si="95"/>
        <v>2</v>
      </c>
      <c r="C352" s="397" t="str">
        <f t="shared" ref="C352:C357" si="97">IF(E352=1,D352,C351)</f>
        <v>Lê Thị Ý</v>
      </c>
      <c r="D352" s="609" t="s">
        <v>2109</v>
      </c>
      <c r="E352" s="199">
        <v>3</v>
      </c>
      <c r="F352" s="407">
        <v>33361</v>
      </c>
      <c r="G352" s="295">
        <v>1</v>
      </c>
      <c r="H352" s="409">
        <v>38091039833</v>
      </c>
      <c r="I352" s="409"/>
      <c r="J352" s="409"/>
      <c r="K352" s="409"/>
      <c r="L352" s="409"/>
      <c r="M352" s="409"/>
      <c r="N352" s="199" t="s">
        <v>1120</v>
      </c>
      <c r="O352" s="199">
        <v>6</v>
      </c>
      <c r="P352" s="199"/>
      <c r="Q352" s="199"/>
      <c r="R352" s="199"/>
      <c r="S352" s="402"/>
      <c r="T352" s="607"/>
      <c r="U352" s="405"/>
      <c r="V352" s="199"/>
      <c r="W352" s="199"/>
      <c r="X352" s="199"/>
      <c r="Y352" s="405"/>
      <c r="Z352" s="405"/>
      <c r="AA352" s="196"/>
      <c r="AB352" s="196"/>
      <c r="AC352" s="196"/>
      <c r="AD352" s="404"/>
      <c r="AE352" s="411"/>
      <c r="AF352" s="196"/>
      <c r="AG352" s="482" t="s">
        <v>106</v>
      </c>
      <c r="AH352" s="405"/>
      <c r="AI352" s="405"/>
      <c r="AJ352" s="405"/>
      <c r="AK352" s="200"/>
      <c r="AL352" s="301">
        <f t="shared" ca="1" si="91"/>
        <v>34.641095890410959</v>
      </c>
      <c r="AM352" s="75" t="str">
        <f t="shared" si="92"/>
        <v/>
      </c>
      <c r="AN352" s="125" t="str">
        <f t="shared" si="96"/>
        <v/>
      </c>
      <c r="AO352" s="75">
        <v>23</v>
      </c>
      <c r="AP352" s="77" t="s">
        <v>45</v>
      </c>
      <c r="AQ352" s="77">
        <v>53</v>
      </c>
      <c r="AR352" s="77" t="s">
        <v>68</v>
      </c>
      <c r="AT352" s="197">
        <v>23</v>
      </c>
    </row>
    <row r="353" spans="1:46" s="197" customFormat="1" ht="24" customHeight="1">
      <c r="A353" s="299" t="str">
        <f>IF(E353=1,SUMIF(E$10:E353,1),"")</f>
        <v/>
      </c>
      <c r="B353" s="295">
        <f t="shared" si="95"/>
        <v>3</v>
      </c>
      <c r="C353" s="397" t="str">
        <f t="shared" si="97"/>
        <v>Lê Thị Ý</v>
      </c>
      <c r="D353" s="609" t="s">
        <v>2110</v>
      </c>
      <c r="E353" s="199">
        <v>6</v>
      </c>
      <c r="F353" s="407">
        <v>41045</v>
      </c>
      <c r="G353" s="295">
        <v>1</v>
      </c>
      <c r="H353" s="401" t="s">
        <v>2111</v>
      </c>
      <c r="I353" s="401"/>
      <c r="J353" s="401"/>
      <c r="K353" s="401"/>
      <c r="L353" s="401"/>
      <c r="M353" s="401"/>
      <c r="N353" s="199" t="s">
        <v>1120</v>
      </c>
      <c r="O353" s="199">
        <v>6</v>
      </c>
      <c r="P353" s="199"/>
      <c r="Q353" s="199"/>
      <c r="R353" s="199"/>
      <c r="S353" s="402"/>
      <c r="T353" s="607"/>
      <c r="U353" s="405"/>
      <c r="V353" s="199"/>
      <c r="W353" s="199"/>
      <c r="X353" s="199"/>
      <c r="Y353" s="405"/>
      <c r="Z353" s="405"/>
      <c r="AA353" s="196"/>
      <c r="AB353" s="196"/>
      <c r="AC353" s="196"/>
      <c r="AD353" s="404"/>
      <c r="AE353" s="411"/>
      <c r="AF353" s="196"/>
      <c r="AG353" s="482" t="s">
        <v>106</v>
      </c>
      <c r="AH353" s="405"/>
      <c r="AI353" s="405"/>
      <c r="AJ353" s="405"/>
      <c r="AK353" s="200"/>
      <c r="AL353" s="301">
        <f t="shared" ca="1" si="91"/>
        <v>13.58904109589041</v>
      </c>
      <c r="AM353" s="75" t="str">
        <f t="shared" si="92"/>
        <v/>
      </c>
      <c r="AN353" s="125" t="str">
        <f t="shared" si="96"/>
        <v/>
      </c>
      <c r="AO353" s="75">
        <v>24</v>
      </c>
      <c r="AP353" s="197" t="s">
        <v>5</v>
      </c>
      <c r="AQ353" s="77">
        <v>54</v>
      </c>
      <c r="AR353" s="197" t="s">
        <v>69</v>
      </c>
      <c r="AT353" s="77">
        <v>24</v>
      </c>
    </row>
    <row r="354" spans="1:46" s="77" customFormat="1" ht="24" customHeight="1">
      <c r="A354" s="299">
        <v>94</v>
      </c>
      <c r="B354" s="295">
        <f t="shared" si="95"/>
        <v>1</v>
      </c>
      <c r="C354" s="397" t="str">
        <f t="shared" si="97"/>
        <v>Phạm Thị Minh</v>
      </c>
      <c r="D354" s="609" t="s">
        <v>2112</v>
      </c>
      <c r="E354" s="199">
        <v>1</v>
      </c>
      <c r="F354" s="407">
        <v>33758</v>
      </c>
      <c r="G354" s="295">
        <v>2</v>
      </c>
      <c r="H354" s="401">
        <v>38192000796</v>
      </c>
      <c r="I354" s="401"/>
      <c r="J354" s="401"/>
      <c r="K354" s="401"/>
      <c r="L354" s="401"/>
      <c r="M354" s="401"/>
      <c r="N354" s="199" t="s">
        <v>1120</v>
      </c>
      <c r="O354" s="199">
        <v>6</v>
      </c>
      <c r="P354" s="199"/>
      <c r="Q354" s="199"/>
      <c r="R354" s="199"/>
      <c r="S354" s="402">
        <v>110</v>
      </c>
      <c r="T354" s="607">
        <v>20</v>
      </c>
      <c r="U354" s="405"/>
      <c r="V354" s="199">
        <v>2</v>
      </c>
      <c r="W354" s="199"/>
      <c r="X354" s="199">
        <v>4</v>
      </c>
      <c r="Y354" s="405"/>
      <c r="Z354" s="405"/>
      <c r="AA354" s="196"/>
      <c r="AB354" s="196"/>
      <c r="AC354" s="196"/>
      <c r="AD354" s="404"/>
      <c r="AE354" s="411"/>
      <c r="AF354" s="196"/>
      <c r="AG354" s="482" t="s">
        <v>106</v>
      </c>
      <c r="AH354" s="405"/>
      <c r="AI354" s="405"/>
      <c r="AJ354" s="405">
        <v>1</v>
      </c>
      <c r="AK354" s="200"/>
      <c r="AL354" s="301">
        <f t="shared" ca="1" si="91"/>
        <v>33.553424657534244</v>
      </c>
      <c r="AM354" s="75">
        <f t="shared" si="92"/>
        <v>6</v>
      </c>
      <c r="AN354" s="125" t="e">
        <f t="shared" si="96"/>
        <v>#N/A</v>
      </c>
      <c r="AO354" s="75">
        <v>25</v>
      </c>
      <c r="AP354" s="77" t="s">
        <v>46</v>
      </c>
      <c r="AQ354" s="77">
        <v>55</v>
      </c>
      <c r="AR354" s="77" t="s">
        <v>70</v>
      </c>
      <c r="AT354" s="197">
        <v>25</v>
      </c>
    </row>
    <row r="355" spans="1:46" s="197" customFormat="1" ht="24" customHeight="1">
      <c r="A355" s="299" t="str">
        <f>IF(E355=1,SUMIF(E$10:E355,1),"")</f>
        <v/>
      </c>
      <c r="B355" s="295">
        <f t="shared" si="95"/>
        <v>2</v>
      </c>
      <c r="C355" s="397" t="str">
        <f t="shared" si="97"/>
        <v>Phạm Thị Minh</v>
      </c>
      <c r="D355" s="609" t="s">
        <v>2113</v>
      </c>
      <c r="E355" s="199">
        <v>3</v>
      </c>
      <c r="F355" s="407">
        <v>41192</v>
      </c>
      <c r="G355" s="295">
        <v>1</v>
      </c>
      <c r="H355" s="401">
        <v>38212010350</v>
      </c>
      <c r="I355" s="401"/>
      <c r="J355" s="401"/>
      <c r="K355" s="401"/>
      <c r="L355" s="401"/>
      <c r="M355" s="401"/>
      <c r="N355" s="199" t="s">
        <v>1120</v>
      </c>
      <c r="O355" s="199">
        <v>6</v>
      </c>
      <c r="P355" s="199"/>
      <c r="Q355" s="199"/>
      <c r="R355" s="199"/>
      <c r="S355" s="402"/>
      <c r="T355" s="607"/>
      <c r="U355" s="405"/>
      <c r="V355" s="199"/>
      <c r="W355" s="199"/>
      <c r="X355" s="199"/>
      <c r="Y355" s="405"/>
      <c r="Z355" s="405"/>
      <c r="AA355" s="196"/>
      <c r="AB355" s="196"/>
      <c r="AC355" s="196"/>
      <c r="AD355" s="404"/>
      <c r="AE355" s="411"/>
      <c r="AF355" s="196"/>
      <c r="AG355" s="482" t="s">
        <v>106</v>
      </c>
      <c r="AH355" s="405"/>
      <c r="AI355" s="405"/>
      <c r="AJ355" s="405"/>
      <c r="AK355" s="200"/>
      <c r="AL355" s="301">
        <f t="shared" ca="1" si="91"/>
        <v>13.186301369863013</v>
      </c>
      <c r="AM355" s="75" t="str">
        <f t="shared" si="92"/>
        <v/>
      </c>
      <c r="AN355" s="125" t="str">
        <f t="shared" si="96"/>
        <v/>
      </c>
      <c r="AO355" s="125">
        <v>26</v>
      </c>
      <c r="AP355" s="197" t="s">
        <v>47</v>
      </c>
      <c r="AQ355" s="197">
        <v>56</v>
      </c>
      <c r="AR355" s="197" t="s">
        <v>11</v>
      </c>
      <c r="AT355" s="77">
        <v>26</v>
      </c>
    </row>
    <row r="356" spans="1:46" s="77" customFormat="1" ht="24" customHeight="1">
      <c r="A356" s="299" t="str">
        <f>IF(E356=1,SUMIF(E$10:E356,1),"")</f>
        <v/>
      </c>
      <c r="B356" s="295">
        <f t="shared" si="95"/>
        <v>3</v>
      </c>
      <c r="C356" s="397" t="str">
        <f t="shared" si="97"/>
        <v>Phạm Thị Minh</v>
      </c>
      <c r="D356" s="609" t="s">
        <v>2114</v>
      </c>
      <c r="E356" s="199">
        <v>3</v>
      </c>
      <c r="F356" s="407" t="s">
        <v>2115</v>
      </c>
      <c r="G356" s="295">
        <v>2</v>
      </c>
      <c r="H356" s="401">
        <v>38321001421</v>
      </c>
      <c r="I356" s="401"/>
      <c r="J356" s="401"/>
      <c r="K356" s="401"/>
      <c r="L356" s="401"/>
      <c r="M356" s="401"/>
      <c r="N356" s="199" t="s">
        <v>1120</v>
      </c>
      <c r="O356" s="199">
        <v>6</v>
      </c>
      <c r="P356" s="199"/>
      <c r="Q356" s="199"/>
      <c r="R356" s="199"/>
      <c r="S356" s="402"/>
      <c r="T356" s="607"/>
      <c r="U356" s="405"/>
      <c r="V356" s="199"/>
      <c r="W356" s="199"/>
      <c r="X356" s="199"/>
      <c r="Y356" s="405"/>
      <c r="Z356" s="405"/>
      <c r="AA356" s="196"/>
      <c r="AB356" s="196"/>
      <c r="AC356" s="196"/>
      <c r="AD356" s="404"/>
      <c r="AE356" s="411"/>
      <c r="AF356" s="196"/>
      <c r="AG356" s="482" t="s">
        <v>106</v>
      </c>
      <c r="AH356" s="405"/>
      <c r="AI356" s="405"/>
      <c r="AJ356" s="405"/>
      <c r="AK356" s="200"/>
      <c r="AL356" s="301">
        <f t="shared" ca="1" si="91"/>
        <v>4.882191780821918</v>
      </c>
      <c r="AM356" s="75" t="str">
        <f t="shared" si="92"/>
        <v/>
      </c>
      <c r="AN356" s="125" t="str">
        <f t="shared" si="96"/>
        <v/>
      </c>
      <c r="AO356" s="75">
        <v>27</v>
      </c>
      <c r="AP356" s="77" t="s">
        <v>48</v>
      </c>
      <c r="AT356" s="197">
        <v>27</v>
      </c>
    </row>
    <row r="357" spans="1:46" s="77" customFormat="1" ht="24" customHeight="1">
      <c r="A357" s="299" t="str">
        <f>IF(E357=1,SUMIF(E$10:E357,1),"")</f>
        <v/>
      </c>
      <c r="B357" s="295">
        <f t="shared" si="95"/>
        <v>4</v>
      </c>
      <c r="C357" s="397" t="str">
        <f t="shared" si="97"/>
        <v>Phạm Thị Minh</v>
      </c>
      <c r="D357" s="439" t="s">
        <v>2116</v>
      </c>
      <c r="E357" s="295">
        <v>3</v>
      </c>
      <c r="F357" s="483">
        <v>45047</v>
      </c>
      <c r="G357" s="295">
        <v>2</v>
      </c>
      <c r="H357" s="433">
        <v>38323002180</v>
      </c>
      <c r="I357" s="433"/>
      <c r="J357" s="433"/>
      <c r="K357" s="433"/>
      <c r="L357" s="433"/>
      <c r="M357" s="433"/>
      <c r="N357" s="199" t="s">
        <v>1120</v>
      </c>
      <c r="O357" s="199">
        <v>6</v>
      </c>
      <c r="P357" s="199"/>
      <c r="Q357" s="199"/>
      <c r="R357" s="199"/>
      <c r="S357" s="404"/>
      <c r="T357" s="607"/>
      <c r="U357" s="410"/>
      <c r="V357" s="199"/>
      <c r="W357" s="199"/>
      <c r="X357" s="199"/>
      <c r="Y357" s="410"/>
      <c r="Z357" s="410"/>
      <c r="AA357" s="196"/>
      <c r="AB357" s="196"/>
      <c r="AC357" s="196"/>
      <c r="AD357" s="404"/>
      <c r="AE357" s="411"/>
      <c r="AF357" s="196"/>
      <c r="AG357" s="482" t="s">
        <v>106</v>
      </c>
      <c r="AH357" s="410"/>
      <c r="AI357" s="410"/>
      <c r="AJ357" s="410"/>
      <c r="AK357" s="200"/>
      <c r="AL357" s="301">
        <f t="shared" ca="1" si="91"/>
        <v>2.6246575342465754</v>
      </c>
      <c r="AM357" s="75" t="str">
        <f t="shared" si="92"/>
        <v/>
      </c>
      <c r="AN357" s="125" t="str">
        <f t="shared" si="96"/>
        <v/>
      </c>
      <c r="AO357" s="75">
        <v>28</v>
      </c>
      <c r="AP357" s="77" t="s">
        <v>49</v>
      </c>
      <c r="AT357" s="77">
        <v>28</v>
      </c>
    </row>
    <row r="358" spans="1:46" s="197" customFormat="1" ht="21" customHeight="1">
      <c r="A358" s="299">
        <v>95</v>
      </c>
      <c r="B358" s="295"/>
      <c r="C358" s="397" t="str">
        <f>IF(E358=1,D358,#REF!)</f>
        <v>Bùi Văn Vân</v>
      </c>
      <c r="D358" s="439" t="s">
        <v>2117</v>
      </c>
      <c r="E358" s="295">
        <v>1</v>
      </c>
      <c r="F358" s="483">
        <v>25483</v>
      </c>
      <c r="G358" s="295">
        <v>1</v>
      </c>
      <c r="H358" s="401">
        <v>38069007693</v>
      </c>
      <c r="I358" s="401"/>
      <c r="J358" s="401"/>
      <c r="K358" s="401"/>
      <c r="L358" s="401"/>
      <c r="M358" s="401"/>
      <c r="N358" s="199" t="s">
        <v>1186</v>
      </c>
      <c r="O358" s="200">
        <v>6</v>
      </c>
      <c r="P358" s="200"/>
      <c r="Q358" s="200"/>
      <c r="R358" s="200"/>
      <c r="S358" s="404">
        <v>120</v>
      </c>
      <c r="T358" s="403">
        <v>20</v>
      </c>
      <c r="U358" s="404"/>
      <c r="V358" s="404">
        <v>2</v>
      </c>
      <c r="W358" s="404"/>
      <c r="X358" s="404"/>
      <c r="Y358" s="404"/>
      <c r="Z358" s="404"/>
      <c r="AA358" s="404"/>
      <c r="AB358" s="404">
        <v>8</v>
      </c>
      <c r="AC358" s="404"/>
      <c r="AD358" s="404"/>
      <c r="AE358" s="196"/>
      <c r="AF358" s="196"/>
      <c r="AG358" s="196" t="str">
        <f t="shared" ref="AG358:AG361" si="98">IF(OR(AND(E358&lt;&gt;0,O358&lt;&gt;1),AND(E358=1,O358&lt;&gt;1),AND(E359=2,O359&lt;&gt;1)),"x","")</f>
        <v>x</v>
      </c>
      <c r="AH358" s="196"/>
      <c r="AI358" s="196"/>
      <c r="AJ358" s="404"/>
      <c r="AK358" s="196"/>
      <c r="AL358" s="301">
        <f t="shared" ca="1" si="91"/>
        <v>56.224657534246575</v>
      </c>
      <c r="AM358" s="125">
        <f t="shared" si="92"/>
        <v>6</v>
      </c>
      <c r="AN358" s="75" t="e">
        <f>IF(AM358="","",(VLOOKUP(AM358,#REF!,2,0)))</f>
        <v>#REF!</v>
      </c>
    </row>
    <row r="359" spans="1:46" s="77" customFormat="1" ht="21" customHeight="1">
      <c r="A359" s="299" t="str">
        <f>IF(E359=1,SUMIF(E$10:E359,1),"")</f>
        <v/>
      </c>
      <c r="B359" s="295">
        <f t="shared" ref="B359:B362" si="99">IF(E359=1,1,IF(E359&gt;1,B358+1,""))</f>
        <v>1</v>
      </c>
      <c r="C359" s="397" t="str">
        <f>IF(E359=1,D359,C358)</f>
        <v>Bùi Văn Vân</v>
      </c>
      <c r="D359" s="439" t="s">
        <v>640</v>
      </c>
      <c r="E359" s="295">
        <v>2</v>
      </c>
      <c r="F359" s="483">
        <v>25694</v>
      </c>
      <c r="G359" s="295">
        <v>2</v>
      </c>
      <c r="H359" s="401">
        <v>38170009071</v>
      </c>
      <c r="I359" s="401"/>
      <c r="J359" s="401"/>
      <c r="K359" s="401"/>
      <c r="L359" s="401"/>
      <c r="M359" s="401"/>
      <c r="N359" s="199" t="s">
        <v>1186</v>
      </c>
      <c r="O359" s="200">
        <v>6</v>
      </c>
      <c r="P359" s="200"/>
      <c r="Q359" s="200"/>
      <c r="R359" s="200"/>
      <c r="S359" s="404"/>
      <c r="T359" s="403"/>
      <c r="U359" s="404"/>
      <c r="V359" s="404"/>
      <c r="W359" s="404"/>
      <c r="X359" s="404"/>
      <c r="Y359" s="404"/>
      <c r="Z359" s="404"/>
      <c r="AA359" s="404"/>
      <c r="AB359" s="404"/>
      <c r="AC359" s="404"/>
      <c r="AD359" s="404"/>
      <c r="AE359" s="196"/>
      <c r="AF359" s="196"/>
      <c r="AG359" s="196" t="str">
        <f t="shared" si="98"/>
        <v>x</v>
      </c>
      <c r="AH359" s="196"/>
      <c r="AI359" s="196"/>
      <c r="AJ359" s="404"/>
      <c r="AK359" s="196"/>
      <c r="AL359" s="301">
        <f t="shared" ca="1" si="91"/>
        <v>55.646575342465752</v>
      </c>
      <c r="AM359" s="125" t="str">
        <f t="shared" si="92"/>
        <v/>
      </c>
      <c r="AN359" s="125" t="str">
        <f>IF(AM359="","",(VLOOKUP(AM359,#REF!,2,0)))</f>
        <v/>
      </c>
    </row>
    <row r="360" spans="1:46" s="77" customFormat="1" ht="21" customHeight="1">
      <c r="A360" s="299" t="str">
        <f>IF(E360=1,SUMIF(E$10:E360,1),"")</f>
        <v/>
      </c>
      <c r="B360" s="295">
        <f t="shared" si="99"/>
        <v>2</v>
      </c>
      <c r="C360" s="397" t="str">
        <f>IF(E360=1,D360,C359)</f>
        <v>Bùi Văn Vân</v>
      </c>
      <c r="D360" s="439" t="s">
        <v>2118</v>
      </c>
      <c r="E360" s="295">
        <v>3</v>
      </c>
      <c r="F360" s="483">
        <v>35161</v>
      </c>
      <c r="G360" s="295">
        <v>1</v>
      </c>
      <c r="H360" s="401">
        <v>38096011849</v>
      </c>
      <c r="I360" s="401"/>
      <c r="J360" s="401"/>
      <c r="K360" s="401"/>
      <c r="L360" s="401"/>
      <c r="M360" s="401"/>
      <c r="N360" s="199" t="s">
        <v>1186</v>
      </c>
      <c r="O360" s="200">
        <v>6</v>
      </c>
      <c r="P360" s="200"/>
      <c r="Q360" s="200"/>
      <c r="R360" s="200"/>
      <c r="S360" s="404"/>
      <c r="T360" s="403"/>
      <c r="U360" s="404"/>
      <c r="V360" s="404"/>
      <c r="W360" s="404"/>
      <c r="X360" s="404"/>
      <c r="Y360" s="404"/>
      <c r="Z360" s="404"/>
      <c r="AA360" s="404"/>
      <c r="AB360" s="404"/>
      <c r="AC360" s="404"/>
      <c r="AD360" s="404"/>
      <c r="AE360" s="196"/>
      <c r="AF360" s="196"/>
      <c r="AG360" s="196" t="str">
        <f t="shared" si="98"/>
        <v>x</v>
      </c>
      <c r="AH360" s="196"/>
      <c r="AI360" s="196"/>
      <c r="AJ360" s="404"/>
      <c r="AK360" s="196"/>
      <c r="AL360" s="301">
        <f t="shared" ca="1" si="91"/>
        <v>29.709589041095889</v>
      </c>
      <c r="AM360" s="125" t="str">
        <f t="shared" si="92"/>
        <v/>
      </c>
      <c r="AN360" s="75" t="str">
        <f>IF(AM360="","",(VLOOKUP(AM360,#REF!,2,0)))</f>
        <v/>
      </c>
    </row>
    <row r="361" spans="1:46" s="77" customFormat="1" ht="21" customHeight="1">
      <c r="A361" s="299" t="str">
        <f>IF(E361=1,SUMIF(E$10:E361,1),"")</f>
        <v/>
      </c>
      <c r="B361" s="295">
        <f t="shared" si="99"/>
        <v>3</v>
      </c>
      <c r="C361" s="397" t="str">
        <f>IF(E361=1,D361,C360)</f>
        <v>Bùi Văn Vân</v>
      </c>
      <c r="D361" s="439" t="s">
        <v>2119</v>
      </c>
      <c r="E361" s="295">
        <v>5</v>
      </c>
      <c r="F361" s="483" t="s">
        <v>2120</v>
      </c>
      <c r="G361" s="295">
        <v>2</v>
      </c>
      <c r="H361" s="401">
        <v>38318015474</v>
      </c>
      <c r="I361" s="401"/>
      <c r="J361" s="401"/>
      <c r="K361" s="401"/>
      <c r="L361" s="401"/>
      <c r="M361" s="401"/>
      <c r="N361" s="199" t="s">
        <v>1186</v>
      </c>
      <c r="O361" s="200">
        <v>6</v>
      </c>
      <c r="P361" s="200"/>
      <c r="Q361" s="200"/>
      <c r="R361" s="200"/>
      <c r="S361" s="404"/>
      <c r="T361" s="403"/>
      <c r="U361" s="404"/>
      <c r="V361" s="404"/>
      <c r="W361" s="404"/>
      <c r="X361" s="404"/>
      <c r="Y361" s="404"/>
      <c r="Z361" s="404"/>
      <c r="AA361" s="404"/>
      <c r="AB361" s="404"/>
      <c r="AC361" s="404"/>
      <c r="AD361" s="404"/>
      <c r="AE361" s="196"/>
      <c r="AF361" s="196"/>
      <c r="AG361" s="196" t="str">
        <f t="shared" si="98"/>
        <v>x</v>
      </c>
      <c r="AH361" s="196"/>
      <c r="AI361" s="196"/>
      <c r="AJ361" s="404"/>
      <c r="AK361" s="196"/>
      <c r="AL361" s="301">
        <f t="shared" ca="1" si="91"/>
        <v>6.9972602739726026</v>
      </c>
      <c r="AM361" s="125" t="str">
        <f t="shared" si="92"/>
        <v/>
      </c>
      <c r="AN361" s="125" t="str">
        <f>IF(AM361="","",(VLOOKUP(AM361,#REF!,2,0)))</f>
        <v/>
      </c>
      <c r="AO361" s="197"/>
      <c r="AP361" s="197"/>
      <c r="AQ361" s="197"/>
      <c r="AR361" s="197"/>
    </row>
    <row r="362" spans="1:46" s="197" customFormat="1" ht="21" customHeight="1">
      <c r="A362" s="299" t="str">
        <f>IF(E362=1,SUMIF(E$10:E362,1),"")</f>
        <v/>
      </c>
      <c r="B362" s="295">
        <f t="shared" si="99"/>
        <v>4</v>
      </c>
      <c r="C362" s="397" t="str">
        <f>IF(E362=1,D362,C361)</f>
        <v>Bùi Văn Vân</v>
      </c>
      <c r="D362" s="439" t="s">
        <v>2121</v>
      </c>
      <c r="E362" s="295">
        <v>5</v>
      </c>
      <c r="F362" s="483" t="s">
        <v>2122</v>
      </c>
      <c r="G362" s="295">
        <v>1</v>
      </c>
      <c r="H362" s="401">
        <v>38221023940</v>
      </c>
      <c r="I362" s="401"/>
      <c r="J362" s="401"/>
      <c r="K362" s="401"/>
      <c r="L362" s="401"/>
      <c r="M362" s="401"/>
      <c r="N362" s="199" t="s">
        <v>1186</v>
      </c>
      <c r="O362" s="200">
        <v>6</v>
      </c>
      <c r="P362" s="200"/>
      <c r="Q362" s="200"/>
      <c r="R362" s="200"/>
      <c r="S362" s="404"/>
      <c r="T362" s="403"/>
      <c r="U362" s="404"/>
      <c r="V362" s="404"/>
      <c r="W362" s="404"/>
      <c r="X362" s="404"/>
      <c r="Y362" s="404"/>
      <c r="Z362" s="404"/>
      <c r="AA362" s="404"/>
      <c r="AB362" s="404"/>
      <c r="AC362" s="404"/>
      <c r="AD362" s="404"/>
      <c r="AE362" s="196"/>
      <c r="AF362" s="196"/>
      <c r="AG362" s="196" t="e">
        <f>IF(OR(AND(E362&lt;&gt;0,O362&lt;&gt;1),AND(E362=1,O362&lt;&gt;1),AND(#REF!=2,#REF!&lt;&gt;1)),"x","")</f>
        <v>#REF!</v>
      </c>
      <c r="AH362" s="196"/>
      <c r="AI362" s="196"/>
      <c r="AJ362" s="404"/>
      <c r="AK362" s="196"/>
      <c r="AL362" s="301">
        <f t="shared" ca="1" si="91"/>
        <v>4.1506849315068495</v>
      </c>
      <c r="AM362" s="125" t="e">
        <f>IF(AND(E362=1,AG362=""),1,IF(AND(E362=1,O362=1,AG362="x"),#REF!,IF(AND(E362=1,O362&lt;&gt;1),O362,IF(OR(E362&gt;1,E362=0),""))))</f>
        <v>#REF!</v>
      </c>
      <c r="AN362" s="75" t="e">
        <f>IF(AM362="","",(VLOOKUP(AM362,#REF!,2,0)))</f>
        <v>#REF!</v>
      </c>
    </row>
    <row r="363" spans="1:46" s="197" customFormat="1" ht="21" customHeight="1">
      <c r="A363" s="299">
        <v>96</v>
      </c>
      <c r="B363" s="295">
        <f>IF(E363=1,1,IF(E363&gt;1,#REF!+1,""))</f>
        <v>1</v>
      </c>
      <c r="C363" s="397" t="str">
        <f>IF(E363=1,D363,'[6]DS TCN'!#REF!)</f>
        <v>Bùi Văn Vượng</v>
      </c>
      <c r="D363" s="609" t="s">
        <v>2123</v>
      </c>
      <c r="E363" s="199">
        <v>1</v>
      </c>
      <c r="F363" s="407">
        <v>23229</v>
      </c>
      <c r="G363" s="199">
        <v>1</v>
      </c>
      <c r="H363" s="412" t="s">
        <v>2124</v>
      </c>
      <c r="I363" s="412"/>
      <c r="J363" s="412"/>
      <c r="K363" s="412"/>
      <c r="L363" s="412"/>
      <c r="M363" s="412"/>
      <c r="N363" s="200" t="s">
        <v>1186</v>
      </c>
      <c r="O363" s="199">
        <v>6</v>
      </c>
      <c r="P363" s="199"/>
      <c r="Q363" s="199"/>
      <c r="R363" s="199"/>
      <c r="S363" s="402">
        <v>130</v>
      </c>
      <c r="T363" s="403">
        <v>20</v>
      </c>
      <c r="U363" s="404">
        <v>1</v>
      </c>
      <c r="V363" s="404"/>
      <c r="W363" s="404"/>
      <c r="X363" s="404"/>
      <c r="Y363" s="404"/>
      <c r="Z363" s="404"/>
      <c r="AA363" s="404"/>
      <c r="AB363" s="404"/>
      <c r="AC363" s="404"/>
      <c r="AD363" s="404">
        <v>10</v>
      </c>
      <c r="AE363" s="405"/>
      <c r="AF363" s="405"/>
      <c r="AG363" s="196" t="str">
        <f t="shared" ref="AG363:AG383" si="100">IF(OR(AND(E363&lt;&gt;0,O363&lt;&gt;1),AND(E363=1,O363&lt;&gt;1),AND(E364=2,O364&lt;&gt;1)),"x","")</f>
        <v>x</v>
      </c>
      <c r="AH363" s="196"/>
      <c r="AI363" s="196"/>
      <c r="AJ363" s="404"/>
      <c r="AK363" s="196"/>
      <c r="AL363" s="301">
        <f t="shared" ca="1" si="91"/>
        <v>62.4</v>
      </c>
      <c r="AM363" s="125">
        <f t="shared" ref="AM363:AM369" si="101">IF(AND(E363=1,AG363=""),1,IF(AND(E363=1,O363=1,AG363="x"),O364,IF(AND(E363=1,O363&lt;&gt;1),O363,IF(OR(E363&gt;1,E363=0),""))))</f>
        <v>6</v>
      </c>
      <c r="AN363" s="75" t="e">
        <f>IF(AM363="","",(VLOOKUP(AM363,#REF!,2,0)))</f>
        <v>#REF!</v>
      </c>
      <c r="AO363" s="77"/>
      <c r="AP363" s="77"/>
      <c r="AQ363" s="77"/>
      <c r="AR363" s="77"/>
    </row>
    <row r="364" spans="1:46" s="77" customFormat="1" ht="21" customHeight="1">
      <c r="A364" s="299" t="str">
        <f>IF(E364=1,SUMIF(E$10:E364,1),"")</f>
        <v/>
      </c>
      <c r="B364" s="295">
        <f t="shared" ref="B364:B395" si="102">IF(E364=1,1,IF(E364&gt;1,B363+1,""))</f>
        <v>2</v>
      </c>
      <c r="C364" s="397" t="str">
        <f t="shared" ref="C364:C370" si="103">IF(E364=1,D364,C363)</f>
        <v>Bùi Văn Vượng</v>
      </c>
      <c r="D364" s="609" t="s">
        <v>1254</v>
      </c>
      <c r="E364" s="199">
        <v>2</v>
      </c>
      <c r="F364" s="407">
        <v>25851</v>
      </c>
      <c r="G364" s="199">
        <v>2</v>
      </c>
      <c r="H364" s="412" t="s">
        <v>2125</v>
      </c>
      <c r="I364" s="412"/>
      <c r="J364" s="412"/>
      <c r="K364" s="412"/>
      <c r="L364" s="412"/>
      <c r="M364" s="412"/>
      <c r="N364" s="200" t="s">
        <v>1186</v>
      </c>
      <c r="O364" s="199">
        <v>6</v>
      </c>
      <c r="P364" s="199"/>
      <c r="Q364" s="199"/>
      <c r="R364" s="199"/>
      <c r="S364" s="402"/>
      <c r="T364" s="403"/>
      <c r="U364" s="404"/>
      <c r="V364" s="404"/>
      <c r="W364" s="404"/>
      <c r="X364" s="404"/>
      <c r="Y364" s="404"/>
      <c r="Z364" s="404"/>
      <c r="AA364" s="404"/>
      <c r="AB364" s="404"/>
      <c r="AC364" s="404"/>
      <c r="AD364" s="404"/>
      <c r="AE364" s="405"/>
      <c r="AF364" s="405"/>
      <c r="AG364" s="196" t="str">
        <f t="shared" si="100"/>
        <v>x</v>
      </c>
      <c r="AH364" s="196"/>
      <c r="AI364" s="196"/>
      <c r="AJ364" s="404"/>
      <c r="AK364" s="126"/>
      <c r="AL364" s="301">
        <f t="shared" ca="1" si="91"/>
        <v>55.216438356164382</v>
      </c>
      <c r="AM364" s="125" t="str">
        <f t="shared" si="101"/>
        <v/>
      </c>
      <c r="AN364" s="125" t="str">
        <f>IF(AM364="","",(VLOOKUP(AM364,#REF!,2,0)))</f>
        <v/>
      </c>
    </row>
    <row r="365" spans="1:46" s="77" customFormat="1" ht="21" customHeight="1">
      <c r="A365" s="299" t="str">
        <f>IF(E365=1,SUMIF(E$10:E365,1),"")</f>
        <v/>
      </c>
      <c r="B365" s="295"/>
      <c r="C365" s="397" t="str">
        <f t="shared" si="103"/>
        <v>Bùi Văn Vượng</v>
      </c>
      <c r="D365" s="609" t="s">
        <v>2126</v>
      </c>
      <c r="E365" s="199">
        <v>3</v>
      </c>
      <c r="F365" s="407">
        <v>38468</v>
      </c>
      <c r="G365" s="199">
        <v>2</v>
      </c>
      <c r="H365" s="412" t="s">
        <v>2127</v>
      </c>
      <c r="I365" s="412"/>
      <c r="J365" s="412"/>
      <c r="K365" s="412"/>
      <c r="L365" s="412"/>
      <c r="M365" s="412"/>
      <c r="N365" s="200" t="s">
        <v>1186</v>
      </c>
      <c r="O365" s="199">
        <v>6</v>
      </c>
      <c r="P365" s="199"/>
      <c r="Q365" s="199"/>
      <c r="R365" s="199"/>
      <c r="S365" s="402"/>
      <c r="T365" s="403"/>
      <c r="U365" s="404"/>
      <c r="V365" s="404"/>
      <c r="W365" s="404"/>
      <c r="X365" s="404"/>
      <c r="Y365" s="404"/>
      <c r="Z365" s="404"/>
      <c r="AA365" s="404"/>
      <c r="AB365" s="404"/>
      <c r="AC365" s="404"/>
      <c r="AD365" s="404"/>
      <c r="AE365" s="405"/>
      <c r="AF365" s="405"/>
      <c r="AG365" s="196" t="str">
        <f t="shared" si="100"/>
        <v>x</v>
      </c>
      <c r="AH365" s="196"/>
      <c r="AI365" s="196"/>
      <c r="AJ365" s="404"/>
      <c r="AK365" s="196"/>
      <c r="AL365" s="301">
        <f t="shared" ca="1" si="91"/>
        <v>20.649315068493152</v>
      </c>
      <c r="AM365" s="125" t="str">
        <f t="shared" si="101"/>
        <v/>
      </c>
      <c r="AN365" s="75" t="str">
        <f>IF(AM365="","",(VLOOKUP(AM365,#REF!,2,0)))</f>
        <v/>
      </c>
    </row>
    <row r="366" spans="1:46" s="197" customFormat="1" ht="21" customHeight="1">
      <c r="A366" s="299" t="str">
        <f>IF(E366=1,SUMIF(E$10:E366,1),"")</f>
        <v/>
      </c>
      <c r="B366" s="295">
        <f t="shared" si="102"/>
        <v>1</v>
      </c>
      <c r="C366" s="397" t="str">
        <f t="shared" si="103"/>
        <v>Bùi Văn Vượng</v>
      </c>
      <c r="D366" s="609" t="s">
        <v>2128</v>
      </c>
      <c r="E366" s="199">
        <v>3</v>
      </c>
      <c r="F366" s="407">
        <v>39216</v>
      </c>
      <c r="G366" s="199">
        <v>2</v>
      </c>
      <c r="H366" s="412" t="s">
        <v>2129</v>
      </c>
      <c r="I366" s="412"/>
      <c r="J366" s="412"/>
      <c r="K366" s="412"/>
      <c r="L366" s="412"/>
      <c r="M366" s="412"/>
      <c r="N366" s="200" t="s">
        <v>1186</v>
      </c>
      <c r="O366" s="199">
        <v>6</v>
      </c>
      <c r="P366" s="199"/>
      <c r="Q366" s="199"/>
      <c r="R366" s="199"/>
      <c r="S366" s="402"/>
      <c r="T366" s="403"/>
      <c r="U366" s="404"/>
      <c r="V366" s="404"/>
      <c r="W366" s="404"/>
      <c r="X366" s="404"/>
      <c r="Y366" s="404"/>
      <c r="Z366" s="404"/>
      <c r="AA366" s="404"/>
      <c r="AB366" s="404"/>
      <c r="AC366" s="404"/>
      <c r="AD366" s="404"/>
      <c r="AE366" s="405"/>
      <c r="AF366" s="405"/>
      <c r="AG366" s="196" t="e">
        <f>IF(OR(AND(E366&lt;&gt;0,O366&lt;&gt;1),AND(E366=1,O366&lt;&gt;1),AND(#REF!=2,#REF!&lt;&gt;1)),"x","")</f>
        <v>#REF!</v>
      </c>
      <c r="AH366" s="196"/>
      <c r="AI366" s="196"/>
      <c r="AJ366" s="404"/>
      <c r="AK366" s="196"/>
      <c r="AL366" s="301">
        <f t="shared" ca="1" si="91"/>
        <v>18.600000000000001</v>
      </c>
      <c r="AM366" s="125" t="e">
        <f>IF(AND(E366=1,AG366=""),1,IF(AND(E366=1,O366=1,AG366="x"),#REF!,IF(AND(E366=1,O366&lt;&gt;1),O366,IF(OR(E366&gt;1,E366=0),""))))</f>
        <v>#REF!</v>
      </c>
      <c r="AN366" s="125" t="e">
        <f>IF(AM366="","",(VLOOKUP(AM366,#REF!,2,0)))</f>
        <v>#REF!</v>
      </c>
    </row>
    <row r="367" spans="1:46" s="77" customFormat="1" ht="21" customHeight="1">
      <c r="A367" s="299">
        <v>97</v>
      </c>
      <c r="B367" s="295">
        <f>IF(E367=1,1,IF(E367&gt;1,#REF!+1,""))</f>
        <v>1</v>
      </c>
      <c r="C367" s="397" t="str">
        <f t="shared" si="103"/>
        <v>Bùi Văn Nam</v>
      </c>
      <c r="D367" s="609" t="s">
        <v>120</v>
      </c>
      <c r="E367" s="199">
        <v>1</v>
      </c>
      <c r="F367" s="407">
        <v>34460</v>
      </c>
      <c r="G367" s="199">
        <v>1</v>
      </c>
      <c r="H367" s="409">
        <v>38094021844</v>
      </c>
      <c r="I367" s="199"/>
      <c r="J367" s="409"/>
      <c r="K367" s="409"/>
      <c r="L367" s="409"/>
      <c r="M367" s="409"/>
      <c r="N367" s="199" t="s">
        <v>1186</v>
      </c>
      <c r="O367" s="199">
        <v>6</v>
      </c>
      <c r="P367" s="199"/>
      <c r="Q367" s="199"/>
      <c r="R367" s="199"/>
      <c r="S367" s="402">
        <v>115</v>
      </c>
      <c r="T367" s="403">
        <v>20</v>
      </c>
      <c r="U367" s="404"/>
      <c r="V367" s="404">
        <v>2</v>
      </c>
      <c r="W367" s="404"/>
      <c r="X367" s="404">
        <v>4</v>
      </c>
      <c r="Y367" s="404"/>
      <c r="Z367" s="404"/>
      <c r="AA367" s="404"/>
      <c r="AB367" s="404"/>
      <c r="AC367" s="404"/>
      <c r="AD367" s="404"/>
      <c r="AE367" s="405"/>
      <c r="AF367" s="405"/>
      <c r="AG367" s="196" t="str">
        <f t="shared" si="100"/>
        <v>x</v>
      </c>
      <c r="AH367" s="196"/>
      <c r="AI367" s="196"/>
      <c r="AJ367" s="404">
        <v>1</v>
      </c>
      <c r="AK367" s="196"/>
      <c r="AL367" s="301">
        <f t="shared" ca="1" si="91"/>
        <v>31.63013698630137</v>
      </c>
      <c r="AM367" s="125">
        <f t="shared" si="101"/>
        <v>6</v>
      </c>
      <c r="AN367" s="125" t="e">
        <f>IF(AM367="","",(VLOOKUP(AM367,#REF!,2,0)))</f>
        <v>#REF!</v>
      </c>
    </row>
    <row r="368" spans="1:46" s="77" customFormat="1" ht="21" customHeight="1">
      <c r="A368" s="299" t="str">
        <f>IF(E368=1,SUMIF(E$10:E368,1),"")</f>
        <v/>
      </c>
      <c r="B368" s="295">
        <f t="shared" si="102"/>
        <v>2</v>
      </c>
      <c r="C368" s="397" t="str">
        <f t="shared" si="103"/>
        <v>Bùi Văn Nam</v>
      </c>
      <c r="D368" s="609" t="s">
        <v>2130</v>
      </c>
      <c r="E368" s="199">
        <v>2</v>
      </c>
      <c r="F368" s="407">
        <v>34957</v>
      </c>
      <c r="G368" s="199">
        <v>2</v>
      </c>
      <c r="H368" s="401" t="s">
        <v>2131</v>
      </c>
      <c r="I368" s="199"/>
      <c r="J368" s="401"/>
      <c r="K368" s="401"/>
      <c r="L368" s="401"/>
      <c r="M368" s="401"/>
      <c r="N368" s="199" t="s">
        <v>1186</v>
      </c>
      <c r="O368" s="199">
        <v>6</v>
      </c>
      <c r="P368" s="199"/>
      <c r="Q368" s="199"/>
      <c r="R368" s="199"/>
      <c r="S368" s="402"/>
      <c r="T368" s="403"/>
      <c r="U368" s="404"/>
      <c r="V368" s="404"/>
      <c r="W368" s="404"/>
      <c r="X368" s="404"/>
      <c r="Y368" s="404"/>
      <c r="Z368" s="404"/>
      <c r="AA368" s="404"/>
      <c r="AB368" s="404"/>
      <c r="AC368" s="404"/>
      <c r="AD368" s="404"/>
      <c r="AE368" s="405"/>
      <c r="AF368" s="405"/>
      <c r="AG368" s="196" t="str">
        <f t="shared" si="100"/>
        <v>x</v>
      </c>
      <c r="AH368" s="196"/>
      <c r="AI368" s="196"/>
      <c r="AJ368" s="404"/>
      <c r="AK368" s="196"/>
      <c r="AL368" s="301">
        <f t="shared" ca="1" si="91"/>
        <v>30.268493150684932</v>
      </c>
      <c r="AM368" s="125" t="str">
        <f t="shared" si="101"/>
        <v/>
      </c>
      <c r="AN368" s="75" t="str">
        <f>IF(AM368="","",(VLOOKUP(AM368,#REF!,2,0)))</f>
        <v/>
      </c>
    </row>
    <row r="369" spans="1:44" s="77" customFormat="1" ht="21" customHeight="1">
      <c r="A369" s="299" t="str">
        <f>IF(E369=1,SUMIF(E$10:E369,1),"")</f>
        <v/>
      </c>
      <c r="B369" s="295"/>
      <c r="C369" s="397" t="str">
        <f t="shared" si="103"/>
        <v>Bùi Văn Nam</v>
      </c>
      <c r="D369" s="609" t="s">
        <v>2132</v>
      </c>
      <c r="E369" s="199">
        <v>3</v>
      </c>
      <c r="F369" s="407">
        <v>42219</v>
      </c>
      <c r="G369" s="199">
        <v>1</v>
      </c>
      <c r="H369" s="401" t="s">
        <v>2133</v>
      </c>
      <c r="I369" s="199"/>
      <c r="J369" s="401"/>
      <c r="K369" s="401"/>
      <c r="L369" s="401"/>
      <c r="M369" s="401"/>
      <c r="N369" s="199" t="s">
        <v>1186</v>
      </c>
      <c r="O369" s="199">
        <v>6</v>
      </c>
      <c r="P369" s="199"/>
      <c r="Q369" s="199"/>
      <c r="R369" s="199"/>
      <c r="S369" s="402"/>
      <c r="T369" s="403"/>
      <c r="U369" s="404"/>
      <c r="V369" s="404"/>
      <c r="W369" s="404"/>
      <c r="X369" s="404"/>
      <c r="Y369" s="404"/>
      <c r="Z369" s="404"/>
      <c r="AA369" s="404"/>
      <c r="AB369" s="404"/>
      <c r="AC369" s="404"/>
      <c r="AD369" s="404"/>
      <c r="AE369" s="405"/>
      <c r="AF369" s="405"/>
      <c r="AG369" s="196" t="str">
        <f t="shared" si="100"/>
        <v>x</v>
      </c>
      <c r="AH369" s="196"/>
      <c r="AI369" s="196"/>
      <c r="AJ369" s="404"/>
      <c r="AK369" s="126"/>
      <c r="AL369" s="301">
        <f t="shared" ca="1" si="91"/>
        <v>10.372602739726027</v>
      </c>
      <c r="AM369" s="125" t="str">
        <f t="shared" si="101"/>
        <v/>
      </c>
      <c r="AN369" s="125" t="str">
        <f>IF(AM369="","",(VLOOKUP(AM369,#REF!,2,0)))</f>
        <v/>
      </c>
      <c r="AO369" s="197"/>
      <c r="AP369" s="197"/>
      <c r="AQ369" s="197"/>
      <c r="AR369" s="197"/>
    </row>
    <row r="370" spans="1:44" s="77" customFormat="1" ht="21" customHeight="1">
      <c r="A370" s="299" t="str">
        <f>IF(E370=1,SUMIF(E$10:E370,1),"")</f>
        <v/>
      </c>
      <c r="B370" s="295">
        <f t="shared" si="102"/>
        <v>1</v>
      </c>
      <c r="C370" s="397" t="str">
        <f t="shared" si="103"/>
        <v>Bùi Văn Nam</v>
      </c>
      <c r="D370" s="609" t="s">
        <v>2134</v>
      </c>
      <c r="E370" s="199">
        <v>3</v>
      </c>
      <c r="F370" s="407">
        <v>42902</v>
      </c>
      <c r="G370" s="199">
        <v>1</v>
      </c>
      <c r="H370" s="409">
        <v>38217026223</v>
      </c>
      <c r="I370" s="199"/>
      <c r="J370" s="409"/>
      <c r="K370" s="409"/>
      <c r="L370" s="409"/>
      <c r="M370" s="409"/>
      <c r="N370" s="199" t="s">
        <v>1186</v>
      </c>
      <c r="O370" s="199">
        <v>6</v>
      </c>
      <c r="P370" s="199"/>
      <c r="Q370" s="199"/>
      <c r="R370" s="199"/>
      <c r="S370" s="402"/>
      <c r="T370" s="403"/>
      <c r="U370" s="404"/>
      <c r="V370" s="404"/>
      <c r="W370" s="404"/>
      <c r="X370" s="404"/>
      <c r="Y370" s="404"/>
      <c r="Z370" s="404"/>
      <c r="AA370" s="404"/>
      <c r="AB370" s="404"/>
      <c r="AC370" s="404"/>
      <c r="AD370" s="404"/>
      <c r="AE370" s="405"/>
      <c r="AF370" s="405"/>
      <c r="AG370" s="196" t="str">
        <f t="shared" si="100"/>
        <v>x</v>
      </c>
      <c r="AH370" s="196"/>
      <c r="AI370" s="196"/>
      <c r="AJ370" s="404"/>
      <c r="AK370" s="196"/>
      <c r="AL370" s="301">
        <f t="shared" ca="1" si="91"/>
        <v>8.5013698630136982</v>
      </c>
      <c r="AM370" s="125" t="str">
        <f>IF(AND(E370=1,AG370=""),1,IF(AND(E370=1,O370=1,AG370="x"),#REF!,IF(AND(E370=1,O370&lt;&gt;1),O370,IF(OR(E370&gt;1,E370=0),""))))</f>
        <v/>
      </c>
      <c r="AN370" s="75" t="str">
        <f>IF(AM370="","",(VLOOKUP(AM370,#REF!,2,0)))</f>
        <v/>
      </c>
    </row>
    <row r="371" spans="1:44" s="77" customFormat="1" ht="21" customHeight="1">
      <c r="A371" s="299">
        <v>98</v>
      </c>
      <c r="B371" s="295">
        <f t="shared" si="102"/>
        <v>1</v>
      </c>
      <c r="C371" s="397" t="str">
        <f>IF(E371=1,D371,C370)</f>
        <v>Lưu Đình Minh</v>
      </c>
      <c r="D371" s="609" t="s">
        <v>2135</v>
      </c>
      <c r="E371" s="199">
        <v>1</v>
      </c>
      <c r="F371" s="407">
        <v>19792</v>
      </c>
      <c r="G371" s="199">
        <v>1</v>
      </c>
      <c r="H371" s="409">
        <v>38054003881</v>
      </c>
      <c r="I371" s="409"/>
      <c r="J371" s="409"/>
      <c r="K371" s="409"/>
      <c r="L371" s="409"/>
      <c r="M371" s="409"/>
      <c r="N371" s="199" t="s">
        <v>1223</v>
      </c>
      <c r="O371" s="199">
        <v>1</v>
      </c>
      <c r="P371" s="199"/>
      <c r="Q371" s="199"/>
      <c r="R371" s="199"/>
      <c r="S371" s="402">
        <v>120</v>
      </c>
      <c r="T371" s="403">
        <v>10</v>
      </c>
      <c r="U371" s="404"/>
      <c r="V371" s="404">
        <v>2</v>
      </c>
      <c r="W371" s="404"/>
      <c r="X371" s="404"/>
      <c r="Y371" s="404"/>
      <c r="Z371" s="404"/>
      <c r="AA371" s="404"/>
      <c r="AB371" s="404"/>
      <c r="AC371" s="404"/>
      <c r="AD371" s="404"/>
      <c r="AE371" s="405"/>
      <c r="AF371" s="196"/>
      <c r="AG371" s="196" t="str">
        <f t="shared" si="100"/>
        <v/>
      </c>
      <c r="AH371" s="196"/>
      <c r="AI371" s="196"/>
      <c r="AJ371" s="404">
        <v>7</v>
      </c>
      <c r="AK371" s="196"/>
      <c r="AL371" s="301">
        <f t="shared" ca="1" si="91"/>
        <v>71.816438356164383</v>
      </c>
      <c r="AM371" s="125">
        <f t="shared" ref="AM371:AM394" si="104">IF(AND(E371=1,AG371=""),1,IF(AND(E371=1,O371=1,AG371="x"),O372,IF(AND(E371=1,O371&lt;&gt;1),O371,IF(OR(E371&gt;1,E371=0),""))))</f>
        <v>1</v>
      </c>
      <c r="AN371" s="75" t="e">
        <f t="shared" ref="AN371:AN385" si="105">IF(AM371="","",(VLOOKUP(AM371,$AO$10:$AR$39,2,0)))</f>
        <v>#N/A</v>
      </c>
      <c r="AO371" s="75">
        <v>7</v>
      </c>
      <c r="AP371" s="77" t="s">
        <v>9</v>
      </c>
      <c r="AQ371" s="77">
        <v>37</v>
      </c>
      <c r="AR371" s="77" t="s">
        <v>57</v>
      </c>
    </row>
    <row r="372" spans="1:44" s="77" customFormat="1" ht="21" customHeight="1">
      <c r="A372" s="299" t="str">
        <f>IF(E372=1,SUMIF(E$10:E372,1),"")</f>
        <v/>
      </c>
      <c r="B372" s="295">
        <f t="shared" si="102"/>
        <v>2</v>
      </c>
      <c r="C372" s="397" t="str">
        <f>IF(E372=1,D372,C371)</f>
        <v>Lưu Đình Minh</v>
      </c>
      <c r="D372" s="609" t="s">
        <v>2136</v>
      </c>
      <c r="E372" s="199">
        <v>2</v>
      </c>
      <c r="F372" s="407">
        <v>20709</v>
      </c>
      <c r="G372" s="199">
        <v>2</v>
      </c>
      <c r="H372" s="401" t="s">
        <v>2137</v>
      </c>
      <c r="I372" s="401"/>
      <c r="J372" s="401"/>
      <c r="K372" s="401"/>
      <c r="L372" s="401"/>
      <c r="M372" s="401"/>
      <c r="N372" s="199" t="s">
        <v>1223</v>
      </c>
      <c r="O372" s="199">
        <v>1</v>
      </c>
      <c r="P372" s="199"/>
      <c r="Q372" s="199"/>
      <c r="R372" s="199"/>
      <c r="S372" s="402"/>
      <c r="T372" s="403"/>
      <c r="U372" s="404"/>
      <c r="V372" s="404"/>
      <c r="W372" s="404"/>
      <c r="X372" s="404"/>
      <c r="Y372" s="404"/>
      <c r="Z372" s="404"/>
      <c r="AA372" s="404"/>
      <c r="AB372" s="404"/>
      <c r="AC372" s="404"/>
      <c r="AD372" s="404"/>
      <c r="AE372" s="405"/>
      <c r="AF372" s="196"/>
      <c r="AG372" s="196" t="str">
        <f t="shared" si="100"/>
        <v/>
      </c>
      <c r="AH372" s="196"/>
      <c r="AI372" s="196"/>
      <c r="AJ372" s="404"/>
      <c r="AK372" s="196"/>
      <c r="AL372" s="301">
        <f t="shared" ca="1" si="91"/>
        <v>69.30410958904109</v>
      </c>
      <c r="AM372" s="125" t="str">
        <f t="shared" si="104"/>
        <v/>
      </c>
      <c r="AN372" s="125" t="str">
        <f t="shared" si="105"/>
        <v/>
      </c>
      <c r="AO372" s="125">
        <v>8</v>
      </c>
      <c r="AP372" s="197" t="s">
        <v>4</v>
      </c>
      <c r="AQ372" s="197">
        <v>38</v>
      </c>
      <c r="AR372" s="197" t="s">
        <v>58</v>
      </c>
    </row>
    <row r="373" spans="1:44" s="77" customFormat="1" ht="21" customHeight="1">
      <c r="A373" s="299" t="str">
        <f>IF(E373=1,SUMIF(E$10:E373,1),"")</f>
        <v/>
      </c>
      <c r="B373" s="295">
        <f t="shared" si="102"/>
        <v>3</v>
      </c>
      <c r="C373" s="397" t="str">
        <f>IF(E373=1,D373,C372)</f>
        <v>Lưu Đình Minh</v>
      </c>
      <c r="D373" s="609" t="s">
        <v>2138</v>
      </c>
      <c r="E373" s="199">
        <v>3</v>
      </c>
      <c r="F373" s="407">
        <v>32705</v>
      </c>
      <c r="G373" s="199">
        <v>1</v>
      </c>
      <c r="H373" s="409">
        <v>38086018306</v>
      </c>
      <c r="I373" s="409"/>
      <c r="J373" s="409"/>
      <c r="K373" s="409"/>
      <c r="L373" s="409"/>
      <c r="M373" s="409"/>
      <c r="N373" s="199" t="s">
        <v>1223</v>
      </c>
      <c r="O373" s="199">
        <v>1</v>
      </c>
      <c r="P373" s="199"/>
      <c r="Q373" s="199"/>
      <c r="R373" s="199"/>
      <c r="S373" s="402"/>
      <c r="T373" s="403"/>
      <c r="U373" s="404"/>
      <c r="V373" s="404"/>
      <c r="W373" s="404"/>
      <c r="X373" s="404"/>
      <c r="Y373" s="404"/>
      <c r="Z373" s="404"/>
      <c r="AA373" s="404"/>
      <c r="AB373" s="404"/>
      <c r="AC373" s="404"/>
      <c r="AD373" s="404"/>
      <c r="AE373" s="405"/>
      <c r="AF373" s="405"/>
      <c r="AG373" s="196" t="str">
        <f t="shared" si="100"/>
        <v/>
      </c>
      <c r="AH373" s="196"/>
      <c r="AI373" s="196"/>
      <c r="AJ373" s="404"/>
      <c r="AK373" s="196"/>
      <c r="AL373" s="301">
        <f t="shared" ca="1" si="91"/>
        <v>36.438356164383563</v>
      </c>
      <c r="AM373" s="125" t="str">
        <f>IF(AND(E373=1,AG373=""),1,IF(AND(E373=1,O373=1,AG373="x"),#REF!,IF(AND(E373=1,O373&lt;&gt;1),O373,IF(OR(E373&gt;1,E373=0),""))))</f>
        <v/>
      </c>
      <c r="AN373" s="75" t="str">
        <f t="shared" si="105"/>
        <v/>
      </c>
      <c r="AO373" s="75">
        <v>9</v>
      </c>
      <c r="AP373" s="197" t="s">
        <v>6</v>
      </c>
      <c r="AQ373" s="77">
        <v>39</v>
      </c>
      <c r="AR373" s="77" t="s">
        <v>59</v>
      </c>
    </row>
    <row r="374" spans="1:44" s="77" customFormat="1" ht="21" customHeight="1">
      <c r="A374" s="299">
        <v>99</v>
      </c>
      <c r="B374" s="295">
        <f>IF(E374=1,1,IF(E374&gt;1,#REF!+1,""))</f>
        <v>1</v>
      </c>
      <c r="C374" s="397" t="str">
        <f>IF(E374=1,D374,'[7]DS TCN'!#REF!)</f>
        <v>Bùi Thị Bách</v>
      </c>
      <c r="D374" s="609" t="s">
        <v>2139</v>
      </c>
      <c r="E374" s="199">
        <v>1</v>
      </c>
      <c r="F374" s="407">
        <v>21440</v>
      </c>
      <c r="G374" s="199">
        <v>2</v>
      </c>
      <c r="H374" s="401" t="s">
        <v>2140</v>
      </c>
      <c r="I374" s="401"/>
      <c r="J374" s="401"/>
      <c r="K374" s="401"/>
      <c r="L374" s="401"/>
      <c r="M374" s="401"/>
      <c r="N374" s="199" t="s">
        <v>1223</v>
      </c>
      <c r="O374" s="199">
        <v>6</v>
      </c>
      <c r="P374" s="199"/>
      <c r="Q374" s="199"/>
      <c r="R374" s="199"/>
      <c r="S374" s="402">
        <v>125</v>
      </c>
      <c r="T374" s="403">
        <v>20</v>
      </c>
      <c r="U374" s="404"/>
      <c r="V374" s="404">
        <v>2</v>
      </c>
      <c r="W374" s="404"/>
      <c r="X374" s="404"/>
      <c r="Y374" s="404"/>
      <c r="Z374" s="404"/>
      <c r="AA374" s="404"/>
      <c r="AB374" s="404"/>
      <c r="AC374" s="404"/>
      <c r="AD374" s="404">
        <v>10</v>
      </c>
      <c r="AE374" s="405"/>
      <c r="AF374" s="405"/>
      <c r="AG374" s="196" t="str">
        <f t="shared" si="100"/>
        <v>x</v>
      </c>
      <c r="AH374" s="196"/>
      <c r="AI374" s="196"/>
      <c r="AJ374" s="404">
        <v>5</v>
      </c>
      <c r="AK374" s="196"/>
      <c r="AL374" s="301">
        <f t="shared" ca="1" si="91"/>
        <v>67.301369863013704</v>
      </c>
      <c r="AM374" s="125">
        <f t="shared" si="104"/>
        <v>6</v>
      </c>
      <c r="AN374" s="75" t="e">
        <f t="shared" si="105"/>
        <v>#N/A</v>
      </c>
      <c r="AO374" s="75">
        <v>11</v>
      </c>
      <c r="AP374" s="77" t="s">
        <v>38</v>
      </c>
      <c r="AQ374" s="77">
        <v>41</v>
      </c>
      <c r="AR374" s="197" t="s">
        <v>61</v>
      </c>
    </row>
    <row r="375" spans="1:44" s="77" customFormat="1" ht="21" customHeight="1">
      <c r="A375" s="299" t="str">
        <f>IF(E375=1,SUMIF(E$10:E375,1),"")</f>
        <v/>
      </c>
      <c r="B375" s="295">
        <f t="shared" si="102"/>
        <v>2</v>
      </c>
      <c r="C375" s="397" t="str">
        <f>IF(E375=1,D375,C374)</f>
        <v>Bùi Thị Bách</v>
      </c>
      <c r="D375" s="609" t="s">
        <v>2141</v>
      </c>
      <c r="E375" s="199">
        <v>2</v>
      </c>
      <c r="F375" s="407">
        <v>21463</v>
      </c>
      <c r="G375" s="199">
        <v>1</v>
      </c>
      <c r="H375" s="401" t="s">
        <v>2142</v>
      </c>
      <c r="I375" s="401"/>
      <c r="J375" s="401"/>
      <c r="K375" s="401"/>
      <c r="L375" s="401"/>
      <c r="M375" s="401"/>
      <c r="N375" s="199" t="s">
        <v>1223</v>
      </c>
      <c r="O375" s="199">
        <v>6</v>
      </c>
      <c r="P375" s="199"/>
      <c r="Q375" s="199"/>
      <c r="R375" s="199"/>
      <c r="S375" s="402"/>
      <c r="T375" s="403"/>
      <c r="U375" s="404"/>
      <c r="V375" s="404"/>
      <c r="W375" s="404"/>
      <c r="X375" s="404"/>
      <c r="Y375" s="404"/>
      <c r="Z375" s="404"/>
      <c r="AA375" s="404"/>
      <c r="AB375" s="404"/>
      <c r="AC375" s="404"/>
      <c r="AD375" s="404"/>
      <c r="AE375" s="405"/>
      <c r="AF375" s="405"/>
      <c r="AG375" s="196" t="str">
        <f t="shared" si="100"/>
        <v>x</v>
      </c>
      <c r="AH375" s="196"/>
      <c r="AI375" s="196"/>
      <c r="AJ375" s="404"/>
      <c r="AK375" s="126"/>
      <c r="AL375" s="301">
        <f t="shared" ca="1" si="91"/>
        <v>67.238356164383561</v>
      </c>
      <c r="AM375" s="125" t="str">
        <f t="shared" si="104"/>
        <v/>
      </c>
      <c r="AN375" s="125" t="str">
        <f t="shared" si="105"/>
        <v/>
      </c>
      <c r="AO375" s="75">
        <v>12</v>
      </c>
      <c r="AP375" s="77" t="s">
        <v>39</v>
      </c>
      <c r="AQ375" s="77">
        <v>42</v>
      </c>
      <c r="AR375" s="77" t="s">
        <v>62</v>
      </c>
    </row>
    <row r="376" spans="1:44" s="77" customFormat="1" ht="21" customHeight="1">
      <c r="A376" s="299" t="str">
        <f>IF(E376=1,SUMIF(E$10:E376,1),"")</f>
        <v/>
      </c>
      <c r="B376" s="295">
        <f t="shared" si="102"/>
        <v>3</v>
      </c>
      <c r="C376" s="397" t="str">
        <f>IF(E376=1,D376,C375)</f>
        <v>Bùi Thị Bách</v>
      </c>
      <c r="D376" s="609" t="s">
        <v>2143</v>
      </c>
      <c r="E376" s="199">
        <v>3</v>
      </c>
      <c r="F376" s="407">
        <v>34890</v>
      </c>
      <c r="G376" s="199">
        <v>1</v>
      </c>
      <c r="H376" s="409">
        <v>38095001419</v>
      </c>
      <c r="I376" s="409"/>
      <c r="J376" s="409"/>
      <c r="K376" s="409"/>
      <c r="L376" s="409"/>
      <c r="M376" s="409"/>
      <c r="N376" s="199" t="s">
        <v>1223</v>
      </c>
      <c r="O376" s="199">
        <v>6</v>
      </c>
      <c r="P376" s="199"/>
      <c r="Q376" s="199"/>
      <c r="R376" s="199"/>
      <c r="S376" s="402"/>
      <c r="T376" s="403"/>
      <c r="U376" s="404"/>
      <c r="V376" s="404"/>
      <c r="W376" s="404"/>
      <c r="X376" s="404"/>
      <c r="Y376" s="404"/>
      <c r="Z376" s="404"/>
      <c r="AA376" s="404"/>
      <c r="AB376" s="404"/>
      <c r="AC376" s="404"/>
      <c r="AD376" s="404"/>
      <c r="AE376" s="405"/>
      <c r="AF376" s="405"/>
      <c r="AG376" s="196" t="str">
        <f t="shared" si="100"/>
        <v>x</v>
      </c>
      <c r="AH376" s="196"/>
      <c r="AI376" s="196"/>
      <c r="AJ376" s="404"/>
      <c r="AK376" s="196"/>
      <c r="AL376" s="301">
        <f t="shared" ca="1" si="91"/>
        <v>30.452054794520549</v>
      </c>
      <c r="AM376" s="125" t="str">
        <f>IF(AND(E376=1,AG376=""),1,IF(AND(E376=1,O376=1,AG376="x"),#REF!,IF(AND(E376=1,O376&lt;&gt;1),O376,IF(OR(E376&gt;1,E376=0),""))))</f>
        <v/>
      </c>
      <c r="AN376" s="75" t="str">
        <f t="shared" si="105"/>
        <v/>
      </c>
      <c r="AO376" s="75">
        <v>13</v>
      </c>
      <c r="AP376" s="77" t="s">
        <v>40</v>
      </c>
      <c r="AQ376" s="77">
        <v>43</v>
      </c>
      <c r="AR376" s="77" t="s">
        <v>63</v>
      </c>
    </row>
    <row r="377" spans="1:44" s="197" customFormat="1" ht="21" customHeight="1">
      <c r="A377" s="299">
        <v>100</v>
      </c>
      <c r="B377" s="295">
        <f>IF(E377=1,1,IF(E377&gt;1,#REF!+1,""))</f>
        <v>1</v>
      </c>
      <c r="C377" s="196" t="s">
        <v>2144</v>
      </c>
      <c r="D377" s="398" t="s">
        <v>2144</v>
      </c>
      <c r="E377" s="196">
        <v>1</v>
      </c>
      <c r="F377" s="408" t="s">
        <v>2145</v>
      </c>
      <c r="G377" s="196">
        <v>1</v>
      </c>
      <c r="H377" s="539" t="s">
        <v>2146</v>
      </c>
      <c r="I377" s="196"/>
      <c r="J377" s="196"/>
      <c r="K377" s="196"/>
      <c r="L377" s="196"/>
      <c r="M377" s="196"/>
      <c r="N377" s="199" t="s">
        <v>1223</v>
      </c>
      <c r="O377" s="196">
        <v>6</v>
      </c>
      <c r="P377" s="196"/>
      <c r="Q377" s="196"/>
      <c r="R377" s="196"/>
      <c r="S377" s="196">
        <v>15</v>
      </c>
      <c r="T377" s="196">
        <v>20</v>
      </c>
      <c r="U377" s="196"/>
      <c r="V377" s="196">
        <v>2</v>
      </c>
      <c r="W377" s="196"/>
      <c r="X377" s="196"/>
      <c r="Y377" s="196"/>
      <c r="Z377" s="196"/>
      <c r="AA377" s="196"/>
      <c r="AB377" s="196"/>
      <c r="AC377" s="196"/>
      <c r="AD377" s="196">
        <v>10</v>
      </c>
      <c r="AE377" s="196"/>
      <c r="AF377" s="196"/>
      <c r="AG377" s="196" t="str">
        <f t="shared" si="100"/>
        <v>x</v>
      </c>
      <c r="AH377" s="196"/>
      <c r="AI377" s="196"/>
      <c r="AJ377" s="196">
        <v>1</v>
      </c>
      <c r="AK377" s="196"/>
      <c r="AL377" s="301">
        <f t="shared" ca="1" si="91"/>
        <v>33.602739726027394</v>
      </c>
      <c r="AM377" s="125">
        <f t="shared" si="104"/>
        <v>6</v>
      </c>
      <c r="AN377" s="75" t="e">
        <f t="shared" si="105"/>
        <v>#N/A</v>
      </c>
      <c r="AO377" s="75">
        <v>15</v>
      </c>
      <c r="AP377" s="77" t="s">
        <v>42</v>
      </c>
      <c r="AQ377" s="77">
        <v>45</v>
      </c>
      <c r="AR377" s="77" t="s">
        <v>65</v>
      </c>
    </row>
    <row r="378" spans="1:44" s="77" customFormat="1" ht="21" customHeight="1">
      <c r="A378" s="299" t="str">
        <f>IF(E378=1,SUMIF(E$10:E378,1),"")</f>
        <v/>
      </c>
      <c r="B378" s="295">
        <f t="shared" si="102"/>
        <v>2</v>
      </c>
      <c r="C378" s="196" t="s">
        <v>2144</v>
      </c>
      <c r="D378" s="398" t="s">
        <v>2147</v>
      </c>
      <c r="E378" s="196">
        <v>2</v>
      </c>
      <c r="F378" s="408" t="s">
        <v>2148</v>
      </c>
      <c r="G378" s="196">
        <v>2</v>
      </c>
      <c r="H378" s="539" t="s">
        <v>2149</v>
      </c>
      <c r="I378" s="196"/>
      <c r="J378" s="196"/>
      <c r="K378" s="196"/>
      <c r="L378" s="196"/>
      <c r="M378" s="196"/>
      <c r="N378" s="199" t="s">
        <v>1223</v>
      </c>
      <c r="O378" s="196">
        <v>6</v>
      </c>
      <c r="P378" s="196"/>
      <c r="Q378" s="196"/>
      <c r="R378" s="196"/>
      <c r="S378" s="196"/>
      <c r="T378" s="196"/>
      <c r="U378" s="196"/>
      <c r="V378" s="196"/>
      <c r="W378" s="196"/>
      <c r="X378" s="196"/>
      <c r="Y378" s="196"/>
      <c r="Z378" s="196"/>
      <c r="AA378" s="196"/>
      <c r="AB378" s="196"/>
      <c r="AC378" s="196"/>
      <c r="AD378" s="196"/>
      <c r="AE378" s="196"/>
      <c r="AF378" s="196"/>
      <c r="AG378" s="196" t="str">
        <f t="shared" si="100"/>
        <v>x</v>
      </c>
      <c r="AH378" s="196"/>
      <c r="AI378" s="196"/>
      <c r="AJ378" s="196"/>
      <c r="AK378" s="196"/>
      <c r="AL378" s="301">
        <f t="shared" ca="1" si="91"/>
        <v>31.246575342465754</v>
      </c>
      <c r="AM378" s="125" t="str">
        <f t="shared" si="104"/>
        <v/>
      </c>
      <c r="AN378" s="125" t="str">
        <f t="shared" si="105"/>
        <v/>
      </c>
      <c r="AO378" s="125">
        <v>16</v>
      </c>
      <c r="AP378" s="197" t="s">
        <v>1123</v>
      </c>
      <c r="AQ378" s="197">
        <v>46</v>
      </c>
      <c r="AR378" s="197" t="s">
        <v>1124</v>
      </c>
    </row>
    <row r="379" spans="1:44" s="77" customFormat="1" ht="21" customHeight="1">
      <c r="A379" s="299" t="str">
        <f>IF(E379=1,SUMIF(E$10:E379,1),"")</f>
        <v/>
      </c>
      <c r="B379" s="295">
        <f t="shared" si="102"/>
        <v>3</v>
      </c>
      <c r="C379" s="196" t="s">
        <v>2144</v>
      </c>
      <c r="D379" s="398" t="s">
        <v>2150</v>
      </c>
      <c r="E379" s="196">
        <v>3</v>
      </c>
      <c r="F379" s="408">
        <v>42830</v>
      </c>
      <c r="G379" s="196">
        <v>2</v>
      </c>
      <c r="H379" s="196">
        <v>3817022357</v>
      </c>
      <c r="I379" s="196"/>
      <c r="J379" s="196"/>
      <c r="K379" s="196"/>
      <c r="L379" s="196"/>
      <c r="M379" s="196"/>
      <c r="N379" s="199" t="s">
        <v>1223</v>
      </c>
      <c r="O379" s="196">
        <v>6</v>
      </c>
      <c r="P379" s="196"/>
      <c r="Q379" s="196"/>
      <c r="R379" s="196"/>
      <c r="S379" s="196"/>
      <c r="T379" s="196"/>
      <c r="U379" s="196"/>
      <c r="V379" s="196"/>
      <c r="W379" s="196"/>
      <c r="X379" s="196"/>
      <c r="Y379" s="196"/>
      <c r="Z379" s="196"/>
      <c r="AA379" s="196"/>
      <c r="AB379" s="196"/>
      <c r="AC379" s="196"/>
      <c r="AD379" s="196"/>
      <c r="AE379" s="196"/>
      <c r="AF379" s="196"/>
      <c r="AG379" s="196" t="str">
        <f t="shared" si="100"/>
        <v>x</v>
      </c>
      <c r="AH379" s="196"/>
      <c r="AI379" s="196"/>
      <c r="AJ379" s="196"/>
      <c r="AK379" s="196"/>
      <c r="AL379" s="301">
        <f t="shared" ca="1" si="91"/>
        <v>8.6986301369863011</v>
      </c>
      <c r="AM379" s="125" t="str">
        <f t="shared" si="104"/>
        <v/>
      </c>
      <c r="AN379" s="75" t="str">
        <f t="shared" si="105"/>
        <v/>
      </c>
      <c r="AO379" s="75">
        <v>17</v>
      </c>
      <c r="AP379" s="197" t="s">
        <v>1128</v>
      </c>
      <c r="AQ379" s="77">
        <v>47</v>
      </c>
      <c r="AR379" s="197" t="s">
        <v>1129</v>
      </c>
    </row>
    <row r="380" spans="1:44" s="77" customFormat="1" ht="21" customHeight="1">
      <c r="A380" s="299" t="str">
        <f>IF(E380=1,SUMIF(E$10:E380,1),"")</f>
        <v/>
      </c>
      <c r="B380" s="295">
        <f t="shared" si="102"/>
        <v>4</v>
      </c>
      <c r="C380" s="196" t="s">
        <v>2144</v>
      </c>
      <c r="D380" s="398" t="s">
        <v>2151</v>
      </c>
      <c r="E380" s="196">
        <v>3</v>
      </c>
      <c r="F380" s="408" t="s">
        <v>2152</v>
      </c>
      <c r="G380" s="196">
        <v>2</v>
      </c>
      <c r="H380" s="539" t="s">
        <v>2153</v>
      </c>
      <c r="I380" s="196"/>
      <c r="J380" s="196"/>
      <c r="K380" s="196"/>
      <c r="L380" s="196"/>
      <c r="M380" s="196"/>
      <c r="N380" s="199" t="s">
        <v>1223</v>
      </c>
      <c r="O380" s="196">
        <v>6</v>
      </c>
      <c r="P380" s="196"/>
      <c r="Q380" s="196"/>
      <c r="R380" s="196"/>
      <c r="S380" s="196"/>
      <c r="T380" s="196"/>
      <c r="U380" s="196"/>
      <c r="V380" s="196"/>
      <c r="W380" s="196"/>
      <c r="X380" s="196"/>
      <c r="Y380" s="196"/>
      <c r="Z380" s="196"/>
      <c r="AA380" s="196"/>
      <c r="AB380" s="196"/>
      <c r="AC380" s="196"/>
      <c r="AD380" s="196"/>
      <c r="AE380" s="196"/>
      <c r="AF380" s="196"/>
      <c r="AG380" s="196" t="str">
        <f t="shared" si="100"/>
        <v>x</v>
      </c>
      <c r="AH380" s="196"/>
      <c r="AI380" s="196"/>
      <c r="AJ380" s="196"/>
      <c r="AK380" s="196"/>
      <c r="AL380" s="301">
        <f t="shared" ca="1" si="91"/>
        <v>4.493150684931507</v>
      </c>
      <c r="AM380" s="125" t="str">
        <f t="shared" si="104"/>
        <v/>
      </c>
      <c r="AN380" s="125" t="str">
        <f t="shared" si="105"/>
        <v/>
      </c>
      <c r="AO380" s="75">
        <v>18</v>
      </c>
      <c r="AP380" s="77" t="s">
        <v>1132</v>
      </c>
      <c r="AQ380" s="77">
        <v>48</v>
      </c>
      <c r="AR380" s="77" t="s">
        <v>1133</v>
      </c>
    </row>
    <row r="381" spans="1:44" s="77" customFormat="1" ht="21" customHeight="1">
      <c r="A381" s="299" t="str">
        <f>IF(E381=1,SUMIF(E$10:E381,1),"")</f>
        <v/>
      </c>
      <c r="B381" s="295">
        <f t="shared" si="102"/>
        <v>5</v>
      </c>
      <c r="C381" s="196" t="s">
        <v>2144</v>
      </c>
      <c r="D381" s="398" t="s">
        <v>2154</v>
      </c>
      <c r="E381" s="196">
        <v>3</v>
      </c>
      <c r="F381" s="408" t="s">
        <v>2155</v>
      </c>
      <c r="G381" s="196">
        <v>2</v>
      </c>
      <c r="H381" s="539" t="s">
        <v>2156</v>
      </c>
      <c r="I381" s="196"/>
      <c r="J381" s="196"/>
      <c r="K381" s="196"/>
      <c r="L381" s="196"/>
      <c r="M381" s="196"/>
      <c r="N381" s="199" t="s">
        <v>1223</v>
      </c>
      <c r="O381" s="196">
        <v>6</v>
      </c>
      <c r="P381" s="196"/>
      <c r="Q381" s="196"/>
      <c r="R381" s="196"/>
      <c r="S381" s="196"/>
      <c r="T381" s="196"/>
      <c r="U381" s="196"/>
      <c r="V381" s="196"/>
      <c r="W381" s="196"/>
      <c r="X381" s="196"/>
      <c r="Y381" s="196"/>
      <c r="Z381" s="196"/>
      <c r="AA381" s="196"/>
      <c r="AB381" s="196"/>
      <c r="AC381" s="196"/>
      <c r="AD381" s="196"/>
      <c r="AE381" s="196"/>
      <c r="AF381" s="196"/>
      <c r="AG381" s="196" t="str">
        <f t="shared" si="100"/>
        <v>x</v>
      </c>
      <c r="AH381" s="196"/>
      <c r="AI381" s="196"/>
      <c r="AJ381" s="196"/>
      <c r="AK381" s="196"/>
      <c r="AL381" s="301">
        <f t="shared" ca="1" si="91"/>
        <v>2.7205479452054795</v>
      </c>
      <c r="AM381" s="125" t="str">
        <f>IF(AND(E381=1,AG381=""),1,IF(AND(E381=1,O381=1,AG381="x"),#REF!,IF(AND(E381=1,O381&lt;&gt;1),O381,IF(OR(E381&gt;1,E381=0),""))))</f>
        <v/>
      </c>
      <c r="AN381" s="75" t="str">
        <f t="shared" si="105"/>
        <v/>
      </c>
      <c r="AO381" s="75">
        <v>19</v>
      </c>
      <c r="AP381" s="77" t="s">
        <v>1137</v>
      </c>
      <c r="AQ381" s="77">
        <v>49</v>
      </c>
      <c r="AR381" s="77" t="s">
        <v>1138</v>
      </c>
    </row>
    <row r="382" spans="1:44" s="77" customFormat="1" ht="20.45" customHeight="1">
      <c r="A382" s="299">
        <v>101</v>
      </c>
      <c r="B382" s="295">
        <f>IF(E382=1,1,IF(E382&gt;1,#REF!+1,""))</f>
        <v>1</v>
      </c>
      <c r="C382" s="397" t="str">
        <f>IF(E382=1,D382,'[7]DS TCN'!#REF!)</f>
        <v>Phạm Thị Thường</v>
      </c>
      <c r="D382" s="439" t="s">
        <v>2157</v>
      </c>
      <c r="E382" s="295">
        <v>1</v>
      </c>
      <c r="F382" s="483">
        <v>24270</v>
      </c>
      <c r="G382" s="295">
        <v>2</v>
      </c>
      <c r="H382" s="409">
        <v>38166005238</v>
      </c>
      <c r="I382" s="409"/>
      <c r="J382" s="409"/>
      <c r="K382" s="409"/>
      <c r="L382" s="409"/>
      <c r="M382" s="409"/>
      <c r="N382" s="199" t="s">
        <v>1223</v>
      </c>
      <c r="O382" s="199">
        <v>6</v>
      </c>
      <c r="P382" s="199"/>
      <c r="Q382" s="199"/>
      <c r="R382" s="199"/>
      <c r="S382" s="402">
        <v>130</v>
      </c>
      <c r="T382" s="403">
        <v>20</v>
      </c>
      <c r="U382" s="404">
        <v>1</v>
      </c>
      <c r="V382" s="404"/>
      <c r="W382" s="404"/>
      <c r="X382" s="404"/>
      <c r="Y382" s="404"/>
      <c r="Z382" s="404"/>
      <c r="AA382" s="404"/>
      <c r="AB382" s="404"/>
      <c r="AC382" s="404"/>
      <c r="AD382" s="404">
        <v>10</v>
      </c>
      <c r="AE382" s="405"/>
      <c r="AF382" s="405"/>
      <c r="AG382" s="196" t="str">
        <f t="shared" si="100"/>
        <v>x</v>
      </c>
      <c r="AH382" s="196"/>
      <c r="AI382" s="196"/>
      <c r="AJ382" s="404">
        <v>3</v>
      </c>
      <c r="AK382" s="196"/>
      <c r="AL382" s="301">
        <f t="shared" ca="1" si="91"/>
        <v>59.547945205479451</v>
      </c>
      <c r="AM382" s="125">
        <f t="shared" si="104"/>
        <v>6</v>
      </c>
      <c r="AN382" s="75" t="e">
        <f t="shared" si="105"/>
        <v>#N/A</v>
      </c>
      <c r="AO382" s="75">
        <v>21</v>
      </c>
      <c r="AP382" s="77" t="s">
        <v>43</v>
      </c>
      <c r="AQ382" s="77">
        <v>51</v>
      </c>
      <c r="AR382" s="77" t="s">
        <v>66</v>
      </c>
    </row>
    <row r="383" spans="1:44" s="77" customFormat="1" ht="21" customHeight="1">
      <c r="A383" s="299" t="str">
        <f>IF(E383=1,SUMIF(E$10:E383,1),"")</f>
        <v/>
      </c>
      <c r="B383" s="295">
        <v>2</v>
      </c>
      <c r="C383" s="397" t="str">
        <f>IF(E383=1,D383,C382)</f>
        <v>Phạm Thị Thường</v>
      </c>
      <c r="D383" s="439" t="s">
        <v>2158</v>
      </c>
      <c r="E383" s="295">
        <v>3</v>
      </c>
      <c r="F383" s="483">
        <v>35557</v>
      </c>
      <c r="G383" s="295">
        <v>2</v>
      </c>
      <c r="H383" s="409">
        <v>38197009777</v>
      </c>
      <c r="I383" s="409"/>
      <c r="J383" s="409"/>
      <c r="K383" s="409"/>
      <c r="L383" s="409"/>
      <c r="M383" s="409"/>
      <c r="N383" s="199" t="s">
        <v>1223</v>
      </c>
      <c r="O383" s="199">
        <v>6</v>
      </c>
      <c r="P383" s="199"/>
      <c r="Q383" s="199"/>
      <c r="R383" s="199"/>
      <c r="S383" s="402"/>
      <c r="T383" s="403"/>
      <c r="U383" s="404"/>
      <c r="V383" s="404"/>
      <c r="W383" s="404"/>
      <c r="X383" s="404"/>
      <c r="Y383" s="404"/>
      <c r="Z383" s="404"/>
      <c r="AA383" s="404"/>
      <c r="AB383" s="404"/>
      <c r="AC383" s="404"/>
      <c r="AD383" s="404"/>
      <c r="AE383" s="405"/>
      <c r="AF383" s="405"/>
      <c r="AG383" s="196" t="str">
        <f t="shared" si="100"/>
        <v>x</v>
      </c>
      <c r="AH383" s="196"/>
      <c r="AI383" s="196"/>
      <c r="AJ383" s="404"/>
      <c r="AK383" s="196"/>
      <c r="AL383" s="301">
        <f t="shared" ca="1" si="91"/>
        <v>28.624657534246577</v>
      </c>
      <c r="AM383" s="125" t="str">
        <f t="shared" si="104"/>
        <v/>
      </c>
      <c r="AN383" s="125" t="str">
        <f t="shared" si="105"/>
        <v/>
      </c>
      <c r="AO383" s="75">
        <v>22</v>
      </c>
      <c r="AP383" s="77" t="s">
        <v>44</v>
      </c>
      <c r="AQ383" s="77">
        <v>52</v>
      </c>
      <c r="AR383" s="77" t="s">
        <v>67</v>
      </c>
    </row>
    <row r="384" spans="1:44" s="77" customFormat="1" ht="21" customHeight="1">
      <c r="A384" s="299" t="str">
        <f>IF(E384=1,SUMIF(E$10:E384,1),"")</f>
        <v/>
      </c>
      <c r="B384" s="295">
        <f t="shared" si="102"/>
        <v>3</v>
      </c>
      <c r="C384" s="397" t="str">
        <f>IF(E384=1,D384,C383)</f>
        <v>Phạm Thị Thường</v>
      </c>
      <c r="D384" s="439" t="s">
        <v>2159</v>
      </c>
      <c r="E384" s="295">
        <v>5</v>
      </c>
      <c r="F384" s="483">
        <v>44186</v>
      </c>
      <c r="G384" s="295">
        <v>2</v>
      </c>
      <c r="H384" s="409">
        <v>38320032125</v>
      </c>
      <c r="I384" s="409"/>
      <c r="J384" s="409"/>
      <c r="K384" s="409"/>
      <c r="L384" s="409"/>
      <c r="M384" s="409"/>
      <c r="N384" s="199" t="s">
        <v>1223</v>
      </c>
      <c r="O384" s="199">
        <v>6</v>
      </c>
      <c r="P384" s="199"/>
      <c r="Q384" s="199"/>
      <c r="R384" s="199"/>
      <c r="S384" s="402"/>
      <c r="T384" s="403"/>
      <c r="U384" s="404"/>
      <c r="V384" s="404"/>
      <c r="W384" s="404"/>
      <c r="X384" s="404"/>
      <c r="Y384" s="404"/>
      <c r="Z384" s="404"/>
      <c r="AA384" s="404"/>
      <c r="AB384" s="404"/>
      <c r="AC384" s="404"/>
      <c r="AD384" s="404"/>
      <c r="AE384" s="405"/>
      <c r="AF384" s="405"/>
      <c r="AG384" s="196" t="str">
        <f t="shared" ref="AG384:AG434" si="106">IF(OR(AND(E384&lt;&gt;0,O384&lt;&gt;1),AND(E384=1,O384&lt;&gt;1),AND(E385=2,O385&lt;&gt;1)),"x","")</f>
        <v>x</v>
      </c>
      <c r="AH384" s="196"/>
      <c r="AI384" s="196"/>
      <c r="AJ384" s="404"/>
      <c r="AK384" s="126"/>
      <c r="AL384" s="301">
        <f t="shared" ca="1" si="91"/>
        <v>4.9835616438356167</v>
      </c>
      <c r="AM384" s="125" t="str">
        <f t="shared" si="104"/>
        <v/>
      </c>
      <c r="AN384" s="75" t="str">
        <f t="shared" si="105"/>
        <v/>
      </c>
      <c r="AO384" s="75">
        <v>23</v>
      </c>
      <c r="AP384" s="77" t="s">
        <v>45</v>
      </c>
      <c r="AQ384" s="77">
        <v>53</v>
      </c>
      <c r="AR384" s="77" t="s">
        <v>68</v>
      </c>
    </row>
    <row r="385" spans="1:44" s="77" customFormat="1" ht="21" customHeight="1">
      <c r="A385" s="299" t="str">
        <f>IF(E385=1,SUMIF(E$10:E385,1),"")</f>
        <v/>
      </c>
      <c r="B385" s="295">
        <f t="shared" si="102"/>
        <v>4</v>
      </c>
      <c r="C385" s="397" t="str">
        <f>IF(E385=1,D385,C384)</f>
        <v>Phạm Thị Thường</v>
      </c>
      <c r="D385" s="439" t="s">
        <v>2160</v>
      </c>
      <c r="E385" s="295">
        <v>5</v>
      </c>
      <c r="F385" s="483"/>
      <c r="G385" s="295">
        <v>1</v>
      </c>
      <c r="H385" s="409"/>
      <c r="I385" s="409"/>
      <c r="J385" s="409"/>
      <c r="K385" s="409"/>
      <c r="L385" s="409"/>
      <c r="M385" s="409"/>
      <c r="N385" s="199" t="s">
        <v>1223</v>
      </c>
      <c r="O385" s="199">
        <v>6</v>
      </c>
      <c r="P385" s="199"/>
      <c r="Q385" s="199"/>
      <c r="R385" s="199"/>
      <c r="S385" s="402"/>
      <c r="T385" s="403"/>
      <c r="U385" s="404"/>
      <c r="V385" s="404"/>
      <c r="W385" s="404"/>
      <c r="X385" s="404"/>
      <c r="Y385" s="404"/>
      <c r="Z385" s="404"/>
      <c r="AA385" s="404"/>
      <c r="AB385" s="404"/>
      <c r="AC385" s="404"/>
      <c r="AD385" s="404"/>
      <c r="AE385" s="405"/>
      <c r="AF385" s="405"/>
      <c r="AG385" s="196" t="s">
        <v>106</v>
      </c>
      <c r="AH385" s="196"/>
      <c r="AI385" s="196"/>
      <c r="AJ385" s="404"/>
      <c r="AK385" s="196"/>
      <c r="AL385" s="301" t="str">
        <f t="shared" ca="1" si="91"/>
        <v/>
      </c>
      <c r="AM385" s="125" t="str">
        <f>IF(AND(E385=1,AG385=""),1,IF(AND(E385=1,O385=1,AG385="x"),#REF!,IF(AND(E385=1,O385&lt;&gt;1),O385,IF(OR(E385&gt;1,E385=0),""))))</f>
        <v/>
      </c>
      <c r="AN385" s="125" t="str">
        <f t="shared" si="105"/>
        <v/>
      </c>
      <c r="AO385" s="75">
        <v>24</v>
      </c>
      <c r="AP385" s="197" t="s">
        <v>5</v>
      </c>
      <c r="AQ385" s="77">
        <v>54</v>
      </c>
      <c r="AR385" s="197" t="s">
        <v>69</v>
      </c>
    </row>
    <row r="386" spans="1:44" s="197" customFormat="1" ht="21" customHeight="1">
      <c r="A386" s="299">
        <v>102</v>
      </c>
      <c r="B386" s="299">
        <v>1</v>
      </c>
      <c r="C386" s="467" t="s">
        <v>2161</v>
      </c>
      <c r="D386" s="467" t="s">
        <v>2161</v>
      </c>
      <c r="E386" s="299">
        <v>1</v>
      </c>
      <c r="F386" s="477">
        <v>32962</v>
      </c>
      <c r="G386" s="299">
        <v>1</v>
      </c>
      <c r="H386" s="474">
        <v>38090013432</v>
      </c>
      <c r="I386" s="460"/>
      <c r="J386" s="460"/>
      <c r="K386" s="460"/>
      <c r="L386" s="460"/>
      <c r="M386" s="460"/>
      <c r="N386" s="126" t="s">
        <v>1223</v>
      </c>
      <c r="O386" s="299">
        <v>6</v>
      </c>
      <c r="P386" s="423"/>
      <c r="Q386" s="423"/>
      <c r="R386" s="423"/>
      <c r="S386" s="463">
        <v>125</v>
      </c>
      <c r="T386" s="425">
        <v>20</v>
      </c>
      <c r="U386" s="424"/>
      <c r="V386" s="424">
        <v>2</v>
      </c>
      <c r="W386" s="424">
        <v>3</v>
      </c>
      <c r="X386" s="424"/>
      <c r="Y386" s="424"/>
      <c r="Z386" s="424"/>
      <c r="AA386" s="424"/>
      <c r="AB386" s="424"/>
      <c r="AC386" s="424"/>
      <c r="AD386" s="424"/>
      <c r="AE386" s="464"/>
      <c r="AF386" s="464"/>
      <c r="AG386" s="126" t="str">
        <f>IF(OR(AND(E386&lt;&gt;0,O386&lt;&gt;1),AND(E386=1,O386&lt;&gt;1),AND(E387=2,O387&lt;&gt;1)),"x","")</f>
        <v>x</v>
      </c>
      <c r="AH386" s="126"/>
      <c r="AI386" s="126"/>
      <c r="AJ386" s="424">
        <v>2</v>
      </c>
      <c r="AK386" s="126" t="s">
        <v>1839</v>
      </c>
      <c r="AL386" s="301">
        <f t="shared" ca="1" si="91"/>
        <v>35.734246575342468</v>
      </c>
      <c r="AM386" s="125">
        <f>IF(AND(E386=1,AG386=""),1,IF(AND(E386=1,O386=1,AG386="x"),O387,IF(AND(E386=1,O386&lt;&gt;1),O386,IF(OR(E386&gt;1,E386=0),""))))</f>
        <v>6</v>
      </c>
      <c r="AN386" s="125" t="e">
        <f>IF(AM386="","",(VLOOKUP(AM386,$AO$10:$AR$39,2,0)))</f>
        <v>#N/A</v>
      </c>
      <c r="AO386" s="125">
        <v>27</v>
      </c>
      <c r="AP386" s="197" t="s">
        <v>48</v>
      </c>
    </row>
    <row r="387" spans="1:44" s="197" customFormat="1" ht="21" customHeight="1">
      <c r="A387" s="299" t="str">
        <f>IF(E387=1,SUMIF(E$10:E387,1),"")</f>
        <v/>
      </c>
      <c r="B387" s="295">
        <v>2</v>
      </c>
      <c r="C387" s="439" t="s">
        <v>2161</v>
      </c>
      <c r="D387" s="439" t="s">
        <v>2162</v>
      </c>
      <c r="E387" s="295">
        <v>2</v>
      </c>
      <c r="F387" s="483">
        <v>30796</v>
      </c>
      <c r="G387" s="295">
        <v>2</v>
      </c>
      <c r="H387" s="401" t="s">
        <v>2163</v>
      </c>
      <c r="I387" s="412"/>
      <c r="J387" s="412"/>
      <c r="K387" s="412"/>
      <c r="L387" s="412"/>
      <c r="M387" s="412"/>
      <c r="N387" s="196" t="s">
        <v>1223</v>
      </c>
      <c r="O387" s="295">
        <v>6</v>
      </c>
      <c r="P387" s="295"/>
      <c r="Q387" s="295"/>
      <c r="R387" s="295"/>
      <c r="S387" s="196"/>
      <c r="T387" s="196"/>
      <c r="U387" s="196"/>
      <c r="V387" s="196"/>
      <c r="W387" s="404"/>
      <c r="X387" s="196"/>
      <c r="Y387" s="196"/>
      <c r="Z387" s="196"/>
      <c r="AA387" s="196"/>
      <c r="AB387" s="196"/>
      <c r="AC387" s="196"/>
      <c r="AD387" s="196"/>
      <c r="AE387" s="196"/>
      <c r="AF387" s="196"/>
      <c r="AG387" s="196"/>
      <c r="AH387" s="196"/>
      <c r="AI387" s="196"/>
      <c r="AJ387" s="410"/>
      <c r="AK387" s="196"/>
      <c r="AL387" s="301">
        <f t="shared" ca="1" si="91"/>
        <v>41.668493150684931</v>
      </c>
      <c r="AM387" s="125" t="str">
        <f>IF(AND(E387=1,AG387=""),1,IF(AND(E387=1,O387=1,AG387="x"),O393,IF(AND(E387=1,O387&lt;&gt;1),O387,IF(OR(E387&gt;1,E387=0),""))))</f>
        <v/>
      </c>
      <c r="AN387" s="125" t="str">
        <f>IF(AM387="","",(VLOOKUP(AM387,$AO$10:$AR$39,2,0)))</f>
        <v/>
      </c>
      <c r="AO387" s="75">
        <v>28</v>
      </c>
      <c r="AP387" s="77" t="s">
        <v>49</v>
      </c>
      <c r="AQ387" s="77"/>
      <c r="AR387" s="77"/>
    </row>
    <row r="388" spans="1:44" s="197" customFormat="1" ht="21" customHeight="1">
      <c r="A388" s="299" t="str">
        <f>IF(E388=1,SUMIF(E$10:E388,1),"")</f>
        <v/>
      </c>
      <c r="B388" s="295">
        <v>3</v>
      </c>
      <c r="C388" s="439" t="s">
        <v>2161</v>
      </c>
      <c r="D388" s="439" t="s">
        <v>1197</v>
      </c>
      <c r="E388" s="295">
        <v>3</v>
      </c>
      <c r="F388" s="483">
        <v>39689</v>
      </c>
      <c r="G388" s="295">
        <v>2</v>
      </c>
      <c r="H388" s="401" t="s">
        <v>2164</v>
      </c>
      <c r="I388" s="412"/>
      <c r="J388" s="412"/>
      <c r="K388" s="412"/>
      <c r="L388" s="412"/>
      <c r="M388" s="412"/>
      <c r="N388" s="196" t="s">
        <v>1223</v>
      </c>
      <c r="O388" s="295">
        <v>6</v>
      </c>
      <c r="P388" s="295"/>
      <c r="Q388" s="295"/>
      <c r="R388" s="295"/>
      <c r="S388" s="196"/>
      <c r="T388" s="196"/>
      <c r="U388" s="196"/>
      <c r="V388" s="196"/>
      <c r="W388" s="404"/>
      <c r="X388" s="196"/>
      <c r="Y388" s="196"/>
      <c r="Z388" s="196"/>
      <c r="AA388" s="196"/>
      <c r="AB388" s="196"/>
      <c r="AC388" s="196"/>
      <c r="AD388" s="196"/>
      <c r="AE388" s="196"/>
      <c r="AF388" s="196"/>
      <c r="AG388" s="196"/>
      <c r="AH388" s="196"/>
      <c r="AI388" s="196"/>
      <c r="AJ388" s="410"/>
      <c r="AK388" s="196"/>
      <c r="AL388" s="301"/>
      <c r="AM388" s="125"/>
      <c r="AN388" s="125"/>
      <c r="AO388" s="75"/>
      <c r="AP388" s="77"/>
      <c r="AQ388" s="77"/>
      <c r="AR388" s="77"/>
    </row>
    <row r="389" spans="1:44" s="197" customFormat="1" ht="21" customHeight="1">
      <c r="A389" s="299" t="str">
        <f>IF(E389=1,SUMIF(E$10:E389,1),"")</f>
        <v/>
      </c>
      <c r="B389" s="295">
        <v>4</v>
      </c>
      <c r="C389" s="439" t="s">
        <v>2161</v>
      </c>
      <c r="D389" s="439" t="s">
        <v>2165</v>
      </c>
      <c r="E389" s="295">
        <v>3</v>
      </c>
      <c r="F389" s="483">
        <v>40686</v>
      </c>
      <c r="G389" s="295">
        <v>2</v>
      </c>
      <c r="H389" s="433">
        <v>38111028405</v>
      </c>
      <c r="I389" s="412"/>
      <c r="J389" s="412"/>
      <c r="K389" s="412"/>
      <c r="L389" s="412"/>
      <c r="M389" s="412"/>
      <c r="N389" s="196" t="s">
        <v>1223</v>
      </c>
      <c r="O389" s="295">
        <v>6</v>
      </c>
      <c r="P389" s="295"/>
      <c r="Q389" s="295"/>
      <c r="R389" s="295"/>
      <c r="S389" s="196"/>
      <c r="T389" s="196"/>
      <c r="U389" s="196"/>
      <c r="V389" s="196"/>
      <c r="W389" s="404"/>
      <c r="X389" s="196"/>
      <c r="Y389" s="196"/>
      <c r="Z389" s="196"/>
      <c r="AA389" s="196"/>
      <c r="AB389" s="196"/>
      <c r="AC389" s="196"/>
      <c r="AD389" s="196"/>
      <c r="AE389" s="196"/>
      <c r="AF389" s="196"/>
      <c r="AG389" s="196"/>
      <c r="AH389" s="196"/>
      <c r="AI389" s="196"/>
      <c r="AJ389" s="410"/>
      <c r="AK389" s="196"/>
      <c r="AL389" s="301"/>
      <c r="AM389" s="125"/>
      <c r="AN389" s="125"/>
      <c r="AO389" s="75"/>
      <c r="AP389" s="77"/>
      <c r="AQ389" s="77"/>
      <c r="AR389" s="77"/>
    </row>
    <row r="390" spans="1:44" s="197" customFormat="1" ht="21" customHeight="1">
      <c r="A390" s="299" t="str">
        <f>IF(E390=1,SUMIF(E$10:E390,1),"")</f>
        <v/>
      </c>
      <c r="B390" s="295">
        <v>5</v>
      </c>
      <c r="C390" s="439" t="s">
        <v>2161</v>
      </c>
      <c r="D390" s="439" t="s">
        <v>2166</v>
      </c>
      <c r="E390" s="295">
        <v>4</v>
      </c>
      <c r="F390" s="483">
        <v>23225</v>
      </c>
      <c r="G390" s="295">
        <v>2</v>
      </c>
      <c r="H390" s="401" t="s">
        <v>2167</v>
      </c>
      <c r="I390" s="412"/>
      <c r="J390" s="412"/>
      <c r="K390" s="412"/>
      <c r="L390" s="412"/>
      <c r="M390" s="412"/>
      <c r="N390" s="196" t="s">
        <v>1223</v>
      </c>
      <c r="O390" s="295">
        <v>6</v>
      </c>
      <c r="P390" s="295"/>
      <c r="Q390" s="295"/>
      <c r="R390" s="295"/>
      <c r="S390" s="196"/>
      <c r="T390" s="196"/>
      <c r="U390" s="196"/>
      <c r="V390" s="196"/>
      <c r="W390" s="404"/>
      <c r="X390" s="196"/>
      <c r="Y390" s="196"/>
      <c r="Z390" s="196"/>
      <c r="AA390" s="196"/>
      <c r="AB390" s="196"/>
      <c r="AC390" s="196"/>
      <c r="AD390" s="196"/>
      <c r="AE390" s="196"/>
      <c r="AF390" s="196"/>
      <c r="AG390" s="196"/>
      <c r="AH390" s="196"/>
      <c r="AI390" s="196"/>
      <c r="AJ390" s="410"/>
      <c r="AK390" s="196"/>
      <c r="AL390" s="301"/>
      <c r="AM390" s="125"/>
      <c r="AN390" s="125"/>
      <c r="AO390" s="75"/>
      <c r="AP390" s="77"/>
      <c r="AQ390" s="77"/>
      <c r="AR390" s="77"/>
    </row>
    <row r="391" spans="1:44" s="197" customFormat="1" ht="21" customHeight="1">
      <c r="A391" s="299" t="str">
        <f>IF(E391=1,SUMIF(E$10:E391,1),"")</f>
        <v/>
      </c>
      <c r="B391" s="295">
        <v>6</v>
      </c>
      <c r="C391" s="439" t="s">
        <v>2161</v>
      </c>
      <c r="D391" s="439" t="s">
        <v>2168</v>
      </c>
      <c r="E391" s="295">
        <v>3</v>
      </c>
      <c r="F391" s="483">
        <v>35348</v>
      </c>
      <c r="G391" s="295">
        <v>2</v>
      </c>
      <c r="H391" s="401" t="s">
        <v>2169</v>
      </c>
      <c r="I391" s="412"/>
      <c r="J391" s="412"/>
      <c r="K391" s="412"/>
      <c r="L391" s="412"/>
      <c r="M391" s="412"/>
      <c r="N391" s="196" t="s">
        <v>1223</v>
      </c>
      <c r="O391" s="295">
        <v>6</v>
      </c>
      <c r="P391" s="295"/>
      <c r="Q391" s="295"/>
      <c r="R391" s="295"/>
      <c r="S391" s="196"/>
      <c r="T391" s="196"/>
      <c r="U391" s="196"/>
      <c r="V391" s="196"/>
      <c r="W391" s="404"/>
      <c r="X391" s="196"/>
      <c r="Y391" s="196"/>
      <c r="Z391" s="196"/>
      <c r="AA391" s="196"/>
      <c r="AB391" s="196"/>
      <c r="AC391" s="196"/>
      <c r="AD391" s="196"/>
      <c r="AE391" s="196"/>
      <c r="AF391" s="196"/>
      <c r="AG391" s="196"/>
      <c r="AH391" s="196"/>
      <c r="AI391" s="196"/>
      <c r="AJ391" s="410"/>
      <c r="AK391" s="196"/>
      <c r="AL391" s="301"/>
      <c r="AM391" s="125"/>
      <c r="AN391" s="125"/>
      <c r="AO391" s="75"/>
      <c r="AP391" s="77"/>
      <c r="AQ391" s="77"/>
      <c r="AR391" s="77"/>
    </row>
    <row r="392" spans="1:44" s="197" customFormat="1" ht="21" customHeight="1">
      <c r="A392" s="299" t="str">
        <f>IF(E392=1,SUMIF(E$10:E392,1),"")</f>
        <v/>
      </c>
      <c r="B392" s="295">
        <v>7</v>
      </c>
      <c r="C392" s="439" t="s">
        <v>2161</v>
      </c>
      <c r="D392" s="439" t="s">
        <v>2170</v>
      </c>
      <c r="E392" s="295">
        <v>3</v>
      </c>
      <c r="F392" s="483">
        <v>44419</v>
      </c>
      <c r="G392" s="295">
        <v>1</v>
      </c>
      <c r="H392" s="433">
        <v>38221021919</v>
      </c>
      <c r="I392" s="412"/>
      <c r="J392" s="412"/>
      <c r="K392" s="412"/>
      <c r="L392" s="412"/>
      <c r="M392" s="412"/>
      <c r="N392" s="196" t="s">
        <v>1223</v>
      </c>
      <c r="O392" s="295">
        <v>6</v>
      </c>
      <c r="P392" s="295"/>
      <c r="Q392" s="295"/>
      <c r="R392" s="295"/>
      <c r="S392" s="196"/>
      <c r="T392" s="196"/>
      <c r="U392" s="196"/>
      <c r="V392" s="196"/>
      <c r="W392" s="404"/>
      <c r="X392" s="196"/>
      <c r="Y392" s="196"/>
      <c r="Z392" s="196"/>
      <c r="AA392" s="196"/>
      <c r="AB392" s="196"/>
      <c r="AC392" s="196"/>
      <c r="AD392" s="196"/>
      <c r="AE392" s="196"/>
      <c r="AF392" s="196"/>
      <c r="AG392" s="196"/>
      <c r="AH392" s="196"/>
      <c r="AI392" s="196"/>
      <c r="AJ392" s="410"/>
      <c r="AK392" s="196"/>
      <c r="AL392" s="301"/>
      <c r="AM392" s="125"/>
      <c r="AN392" s="125"/>
      <c r="AO392" s="75"/>
      <c r="AP392" s="77"/>
      <c r="AQ392" s="77"/>
      <c r="AR392" s="77"/>
    </row>
    <row r="393" spans="1:44" s="77" customFormat="1" ht="21" customHeight="1">
      <c r="A393" s="299" t="str">
        <f>IF(E393=1,SUMIF(E$10:E393,1),"")</f>
        <v/>
      </c>
      <c r="B393" s="295">
        <v>8</v>
      </c>
      <c r="C393" s="439" t="s">
        <v>2161</v>
      </c>
      <c r="D393" s="397" t="s">
        <v>2171</v>
      </c>
      <c r="E393" s="295">
        <v>4</v>
      </c>
      <c r="F393" s="610" t="s">
        <v>2172</v>
      </c>
      <c r="G393" s="295">
        <v>2</v>
      </c>
      <c r="H393" s="418" t="s">
        <v>2928</v>
      </c>
      <c r="I393" s="407"/>
      <c r="J393" s="407"/>
      <c r="K393" s="407"/>
      <c r="L393" s="407"/>
      <c r="M393" s="407"/>
      <c r="N393" s="196" t="s">
        <v>1223</v>
      </c>
      <c r="O393" s="295">
        <v>6</v>
      </c>
      <c r="P393" s="199"/>
      <c r="Q393" s="199"/>
      <c r="R393" s="199"/>
      <c r="S393" s="402"/>
      <c r="T393" s="403"/>
      <c r="U393" s="404"/>
      <c r="V393" s="404"/>
      <c r="W393" s="404"/>
      <c r="X393" s="404"/>
      <c r="Y393" s="404"/>
      <c r="Z393" s="404"/>
      <c r="AA393" s="404"/>
      <c r="AB393" s="404"/>
      <c r="AC393" s="404"/>
      <c r="AD393" s="404"/>
      <c r="AE393" s="405"/>
      <c r="AF393" s="405"/>
      <c r="AG393" s="196" t="str">
        <f>IF(OR(AND(E393&lt;&gt;0,O393&lt;&gt;1),AND(E393=1,O393&lt;&gt;1),AND(E394=2,O394&lt;&gt;1)),"x","")</f>
        <v>x</v>
      </c>
      <c r="AH393" s="196"/>
      <c r="AI393" s="196"/>
      <c r="AJ393" s="404"/>
      <c r="AK393" s="196"/>
      <c r="AL393" s="301">
        <f t="shared" ca="1" si="91"/>
        <v>3.117808219178082</v>
      </c>
      <c r="AM393" s="125" t="str">
        <f>IF(AND(E393=1,AG393=""),1,IF(AND(E393=1,O393=1,AG393="x"),O394,IF(AND(E393=1,O393&lt;&gt;1),O393,IF(OR(E393&gt;1,E393=0),""))))</f>
        <v/>
      </c>
      <c r="AN393" s="75" t="str">
        <f>IF(AM393="","",(VLOOKUP(AM393,$AO$10:$AR$39,2,0)))</f>
        <v/>
      </c>
      <c r="AO393" s="75">
        <v>29</v>
      </c>
      <c r="AP393" s="197" t="s">
        <v>7</v>
      </c>
      <c r="AR393" s="197"/>
    </row>
    <row r="394" spans="1:44" s="77" customFormat="1" ht="21" customHeight="1">
      <c r="A394" s="299">
        <v>103</v>
      </c>
      <c r="B394" s="295">
        <f>IF(E394=1,1,IF(E394&gt;1,B393+1,""))</f>
        <v>1</v>
      </c>
      <c r="C394" s="397" t="str">
        <f>IF(E394=1,D394,C393)</f>
        <v>Bùi Văn Nguyên</v>
      </c>
      <c r="D394" s="439" t="s">
        <v>2173</v>
      </c>
      <c r="E394" s="295">
        <v>1</v>
      </c>
      <c r="F394" s="483">
        <v>19522</v>
      </c>
      <c r="G394" s="295">
        <v>1</v>
      </c>
      <c r="H394" s="401">
        <v>38053014637</v>
      </c>
      <c r="I394" s="401"/>
      <c r="J394" s="401"/>
      <c r="K394" s="401"/>
      <c r="L394" s="401"/>
      <c r="M394" s="401"/>
      <c r="N394" s="196" t="s">
        <v>1223</v>
      </c>
      <c r="O394" s="295">
        <v>6</v>
      </c>
      <c r="P394" s="295"/>
      <c r="Q394" s="295"/>
      <c r="R394" s="295"/>
      <c r="S394" s="196">
        <v>120</v>
      </c>
      <c r="T394" s="611">
        <v>10</v>
      </c>
      <c r="U394" s="410"/>
      <c r="V394" s="295">
        <v>2</v>
      </c>
      <c r="W394" s="295"/>
      <c r="X394" s="295"/>
      <c r="Y394" s="410"/>
      <c r="Z394" s="410"/>
      <c r="AA394" s="196"/>
      <c r="AB394" s="196"/>
      <c r="AC394" s="196"/>
      <c r="AD394" s="410"/>
      <c r="AE394" s="411"/>
      <c r="AF394" s="196"/>
      <c r="AG394" s="196" t="str">
        <f t="shared" si="106"/>
        <v>x</v>
      </c>
      <c r="AH394" s="410"/>
      <c r="AI394" s="410"/>
      <c r="AJ394" s="410">
        <v>3</v>
      </c>
      <c r="AK394" s="196"/>
      <c r="AL394" s="301">
        <f t="shared" ca="1" si="91"/>
        <v>72.556164383561651</v>
      </c>
      <c r="AM394" s="125">
        <f t="shared" si="104"/>
        <v>6</v>
      </c>
      <c r="AN394" s="125" t="e">
        <f>IF(AM394="","",(VLOOKUP(AM394,$AO$10:$AR$39,2,0)))</f>
        <v>#N/A</v>
      </c>
      <c r="AO394" s="75">
        <v>30</v>
      </c>
      <c r="AP394" s="77" t="s">
        <v>50</v>
      </c>
    </row>
    <row r="395" spans="1:44" s="197" customFormat="1" ht="21" customHeight="1">
      <c r="A395" s="299" t="str">
        <f>IF(E395=1,SUMIF(E$10:E395,1),"")</f>
        <v/>
      </c>
      <c r="B395" s="295">
        <f t="shared" si="102"/>
        <v>2</v>
      </c>
      <c r="C395" s="397" t="str">
        <f t="shared" ref="C395" si="107">IF(E395=1,D395,C394)</f>
        <v>Bùi Văn Nguyên</v>
      </c>
      <c r="D395" s="439" t="s">
        <v>2174</v>
      </c>
      <c r="E395" s="295">
        <v>2</v>
      </c>
      <c r="F395" s="483">
        <v>20078</v>
      </c>
      <c r="G395" s="295">
        <v>2</v>
      </c>
      <c r="H395" s="401">
        <v>38154011604</v>
      </c>
      <c r="I395" s="401"/>
      <c r="J395" s="401"/>
      <c r="K395" s="401"/>
      <c r="L395" s="401"/>
      <c r="M395" s="401"/>
      <c r="N395" s="295" t="s">
        <v>1223</v>
      </c>
      <c r="O395" s="295">
        <v>6</v>
      </c>
      <c r="P395" s="295"/>
      <c r="Q395" s="295"/>
      <c r="R395" s="295"/>
      <c r="S395" s="196"/>
      <c r="T395" s="611"/>
      <c r="U395" s="410"/>
      <c r="V395" s="295"/>
      <c r="W395" s="295"/>
      <c r="X395" s="295"/>
      <c r="Y395" s="410"/>
      <c r="Z395" s="410"/>
      <c r="AA395" s="196"/>
      <c r="AB395" s="196"/>
      <c r="AC395" s="196"/>
      <c r="AD395" s="410"/>
      <c r="AE395" s="411"/>
      <c r="AF395" s="196"/>
      <c r="AG395" s="196" t="str">
        <f t="shared" si="106"/>
        <v>x</v>
      </c>
      <c r="AH395" s="410"/>
      <c r="AI395" s="410"/>
      <c r="AJ395" s="410"/>
      <c r="AK395" s="196"/>
      <c r="AL395" s="301">
        <f t="shared" ca="1" si="91"/>
        <v>71.032876712328772</v>
      </c>
      <c r="AM395" s="125" t="str">
        <f>IF(AND(E395=1,AG395=""),1,IF(AND(E395=1,O395=1,AG395="x"),#REF!,IF(AND(E395=1,O395&lt;&gt;1),O395,IF(OR(E395&gt;1,E395=0),""))))</f>
        <v/>
      </c>
      <c r="AN395" s="75" t="str">
        <f>IF(AM395="","",(VLOOKUP(AM395,$AO$10:$AR$39,2,0)))</f>
        <v/>
      </c>
      <c r="AO395" s="77"/>
      <c r="AP395" s="77"/>
      <c r="AQ395" s="77"/>
      <c r="AR395" s="77"/>
    </row>
    <row r="396" spans="1:44" s="77" customFormat="1" ht="21" customHeight="1">
      <c r="A396" s="299">
        <v>104</v>
      </c>
      <c r="B396" s="295">
        <v>1</v>
      </c>
      <c r="C396" s="397" t="s">
        <v>2175</v>
      </c>
      <c r="D396" s="439" t="s">
        <v>2175</v>
      </c>
      <c r="E396" s="295">
        <v>1</v>
      </c>
      <c r="F396" s="610" t="s">
        <v>2176</v>
      </c>
      <c r="G396" s="295">
        <v>1</v>
      </c>
      <c r="H396" s="612" t="s">
        <v>2177</v>
      </c>
      <c r="I396" s="407"/>
      <c r="J396" s="407"/>
      <c r="K396" s="407"/>
      <c r="L396" s="407"/>
      <c r="M396" s="407"/>
      <c r="N396" s="295" t="s">
        <v>1223</v>
      </c>
      <c r="O396" s="295">
        <v>6</v>
      </c>
      <c r="P396" s="199"/>
      <c r="Q396" s="199"/>
      <c r="R396" s="199"/>
      <c r="S396" s="402"/>
      <c r="T396" s="403"/>
      <c r="U396" s="404"/>
      <c r="V396" s="404"/>
      <c r="W396" s="404"/>
      <c r="X396" s="404"/>
      <c r="Y396" s="404"/>
      <c r="Z396" s="404"/>
      <c r="AA396" s="404"/>
      <c r="AB396" s="404"/>
      <c r="AC396" s="404"/>
      <c r="AD396" s="404"/>
      <c r="AE396" s="405"/>
      <c r="AF396" s="405"/>
      <c r="AG396" s="196" t="str">
        <f t="shared" si="106"/>
        <v>x</v>
      </c>
      <c r="AH396" s="196"/>
      <c r="AI396" s="196"/>
      <c r="AJ396" s="404"/>
      <c r="AK396" s="196" t="s">
        <v>1839</v>
      </c>
      <c r="AL396" s="301"/>
      <c r="AM396" s="125"/>
      <c r="AN396" s="125"/>
    </row>
    <row r="397" spans="1:44" s="77" customFormat="1" ht="21" customHeight="1">
      <c r="A397" s="299" t="str">
        <f>IF(E397=1,SUMIF(E$10:E397,1),"")</f>
        <v/>
      </c>
      <c r="B397" s="295">
        <v>2</v>
      </c>
      <c r="C397" s="397" t="s">
        <v>2175</v>
      </c>
      <c r="D397" s="439" t="s">
        <v>2178</v>
      </c>
      <c r="E397" s="295">
        <v>2</v>
      </c>
      <c r="F397" s="610" t="s">
        <v>2179</v>
      </c>
      <c r="G397" s="295">
        <v>2</v>
      </c>
      <c r="H397" s="418" t="s">
        <v>2929</v>
      </c>
      <c r="I397" s="407"/>
      <c r="J397" s="407"/>
      <c r="K397" s="407"/>
      <c r="L397" s="407"/>
      <c r="M397" s="407"/>
      <c r="N397" s="295" t="s">
        <v>1223</v>
      </c>
      <c r="O397" s="295">
        <v>6</v>
      </c>
      <c r="P397" s="199"/>
      <c r="Q397" s="199"/>
      <c r="R397" s="199"/>
      <c r="S397" s="402"/>
      <c r="T397" s="403"/>
      <c r="U397" s="404"/>
      <c r="V397" s="404"/>
      <c r="W397" s="404"/>
      <c r="X397" s="404"/>
      <c r="Y397" s="404"/>
      <c r="Z397" s="404"/>
      <c r="AA397" s="404"/>
      <c r="AB397" s="404"/>
      <c r="AC397" s="404"/>
      <c r="AD397" s="404"/>
      <c r="AE397" s="405"/>
      <c r="AF397" s="405"/>
      <c r="AG397" s="196" t="str">
        <f t="shared" si="106"/>
        <v>x</v>
      </c>
      <c r="AH397" s="196"/>
      <c r="AI397" s="196"/>
      <c r="AJ397" s="404"/>
      <c r="AK397" s="196"/>
      <c r="AL397" s="301"/>
      <c r="AM397" s="125"/>
      <c r="AN397" s="125"/>
    </row>
    <row r="398" spans="1:44" s="77" customFormat="1" ht="21" customHeight="1">
      <c r="A398" s="299">
        <v>105</v>
      </c>
      <c r="B398" s="295">
        <v>1</v>
      </c>
      <c r="C398" s="397" t="s">
        <v>2180</v>
      </c>
      <c r="D398" s="397" t="s">
        <v>2180</v>
      </c>
      <c r="E398" s="295">
        <v>1</v>
      </c>
      <c r="F398" s="610" t="s">
        <v>2181</v>
      </c>
      <c r="G398" s="295">
        <v>1</v>
      </c>
      <c r="H398" s="612" t="s">
        <v>2182</v>
      </c>
      <c r="I398" s="407"/>
      <c r="J398" s="407"/>
      <c r="K398" s="407"/>
      <c r="L398" s="407"/>
      <c r="M398" s="407"/>
      <c r="N398" s="295" t="s">
        <v>1223</v>
      </c>
      <c r="O398" s="295">
        <v>6</v>
      </c>
      <c r="P398" s="199"/>
      <c r="Q398" s="199"/>
      <c r="R398" s="199"/>
      <c r="S398" s="402">
        <v>140</v>
      </c>
      <c r="T398" s="403">
        <v>20</v>
      </c>
      <c r="U398" s="404">
        <v>1</v>
      </c>
      <c r="V398" s="404"/>
      <c r="W398" s="404"/>
      <c r="X398" s="404"/>
      <c r="Y398" s="404"/>
      <c r="Z398" s="404"/>
      <c r="AA398" s="404"/>
      <c r="AB398" s="404"/>
      <c r="AC398" s="404"/>
      <c r="AD398" s="404">
        <v>10</v>
      </c>
      <c r="AE398" s="405"/>
      <c r="AF398" s="405"/>
      <c r="AG398" s="196" t="str">
        <f t="shared" si="106"/>
        <v>x</v>
      </c>
      <c r="AH398" s="196"/>
      <c r="AI398" s="196"/>
      <c r="AJ398" s="404">
        <v>7</v>
      </c>
      <c r="AK398" s="196"/>
      <c r="AL398" s="301"/>
      <c r="AM398" s="125"/>
      <c r="AN398" s="125"/>
    </row>
    <row r="399" spans="1:44" s="77" customFormat="1" ht="21" customHeight="1">
      <c r="A399" s="299" t="str">
        <f>IF(E399=1,SUMIF(E$10:E399,1),"")</f>
        <v/>
      </c>
      <c r="B399" s="295">
        <v>2</v>
      </c>
      <c r="C399" s="397" t="s">
        <v>2180</v>
      </c>
      <c r="D399" s="439" t="s">
        <v>2183</v>
      </c>
      <c r="E399" s="295">
        <v>2</v>
      </c>
      <c r="F399" s="610" t="s">
        <v>2184</v>
      </c>
      <c r="G399" s="295">
        <v>2</v>
      </c>
      <c r="H399" s="612" t="s">
        <v>2185</v>
      </c>
      <c r="I399" s="407"/>
      <c r="J399" s="407"/>
      <c r="K399" s="407"/>
      <c r="L399" s="407"/>
      <c r="M399" s="407"/>
      <c r="N399" s="295" t="s">
        <v>1223</v>
      </c>
      <c r="O399" s="199">
        <v>1</v>
      </c>
      <c r="P399" s="199"/>
      <c r="Q399" s="199"/>
      <c r="R399" s="199"/>
      <c r="S399" s="402"/>
      <c r="T399" s="403"/>
      <c r="U399" s="404"/>
      <c r="V399" s="404"/>
      <c r="W399" s="404"/>
      <c r="X399" s="404"/>
      <c r="Y399" s="404"/>
      <c r="Z399" s="404"/>
      <c r="AA399" s="404"/>
      <c r="AB399" s="404"/>
      <c r="AC399" s="404"/>
      <c r="AD399" s="404"/>
      <c r="AE399" s="405"/>
      <c r="AF399" s="405"/>
      <c r="AG399" s="196" t="str">
        <f t="shared" si="106"/>
        <v/>
      </c>
      <c r="AH399" s="196"/>
      <c r="AI399" s="196"/>
      <c r="AJ399" s="404"/>
      <c r="AK399" s="196"/>
      <c r="AL399" s="301"/>
      <c r="AM399" s="125"/>
      <c r="AN399" s="125"/>
    </row>
    <row r="400" spans="1:44" s="77" customFormat="1" ht="21" customHeight="1">
      <c r="A400" s="299" t="str">
        <f>IF(E400=1,SUMIF(E$10:E400,1),"")</f>
        <v/>
      </c>
      <c r="B400" s="295">
        <v>3</v>
      </c>
      <c r="C400" s="397" t="s">
        <v>2180</v>
      </c>
      <c r="D400" s="439" t="s">
        <v>2186</v>
      </c>
      <c r="E400" s="295">
        <v>3</v>
      </c>
      <c r="F400" s="610" t="s">
        <v>2187</v>
      </c>
      <c r="G400" s="295">
        <v>1</v>
      </c>
      <c r="H400" s="612" t="s">
        <v>2188</v>
      </c>
      <c r="I400" s="407"/>
      <c r="J400" s="407"/>
      <c r="K400" s="407"/>
      <c r="L400" s="407"/>
      <c r="M400" s="407"/>
      <c r="N400" s="295" t="s">
        <v>1223</v>
      </c>
      <c r="O400" s="199">
        <v>6</v>
      </c>
      <c r="P400" s="199"/>
      <c r="Q400" s="199"/>
      <c r="R400" s="199"/>
      <c r="S400" s="402"/>
      <c r="T400" s="403"/>
      <c r="U400" s="404"/>
      <c r="V400" s="404"/>
      <c r="W400" s="404"/>
      <c r="X400" s="404"/>
      <c r="Y400" s="404"/>
      <c r="Z400" s="404"/>
      <c r="AA400" s="404"/>
      <c r="AB400" s="404"/>
      <c r="AC400" s="404"/>
      <c r="AD400" s="404"/>
      <c r="AE400" s="405"/>
      <c r="AF400" s="405"/>
      <c r="AG400" s="196" t="str">
        <f t="shared" si="106"/>
        <v>x</v>
      </c>
      <c r="AH400" s="196"/>
      <c r="AI400" s="196"/>
      <c r="AJ400" s="404"/>
      <c r="AK400" s="196"/>
      <c r="AL400" s="301"/>
      <c r="AM400" s="125"/>
      <c r="AN400" s="125"/>
    </row>
    <row r="401" spans="1:46" s="197" customFormat="1" ht="21" customHeight="1">
      <c r="A401" s="299">
        <v>106</v>
      </c>
      <c r="B401" s="295">
        <f>IF(E401=1,1,IF(E401&gt;1,#REF!+1,""))</f>
        <v>1</v>
      </c>
      <c r="C401" s="397" t="str">
        <f>IF(E401=1,D401,'[7]DS HN'!C678)</f>
        <v>Nguyễn Thị Liên</v>
      </c>
      <c r="D401" s="439" t="s">
        <v>2189</v>
      </c>
      <c r="E401" s="295">
        <v>1</v>
      </c>
      <c r="F401" s="483">
        <v>24174</v>
      </c>
      <c r="G401" s="295">
        <v>2</v>
      </c>
      <c r="H401" s="401" t="s">
        <v>2190</v>
      </c>
      <c r="I401" s="401"/>
      <c r="J401" s="401"/>
      <c r="K401" s="401"/>
      <c r="L401" s="401"/>
      <c r="M401" s="401"/>
      <c r="N401" s="295" t="s">
        <v>1263</v>
      </c>
      <c r="O401" s="404">
        <v>1</v>
      </c>
      <c r="P401" s="404"/>
      <c r="Q401" s="404"/>
      <c r="R401" s="404"/>
      <c r="S401" s="404">
        <v>140</v>
      </c>
      <c r="T401" s="613">
        <v>20</v>
      </c>
      <c r="U401" s="410">
        <v>1</v>
      </c>
      <c r="V401" s="404"/>
      <c r="W401" s="404"/>
      <c r="X401" s="404">
        <v>4</v>
      </c>
      <c r="Y401" s="410"/>
      <c r="Z401" s="410"/>
      <c r="AA401" s="196"/>
      <c r="AB401" s="196"/>
      <c r="AC401" s="196"/>
      <c r="AD401" s="404"/>
      <c r="AE401" s="411"/>
      <c r="AF401" s="196"/>
      <c r="AG401" s="196" t="str">
        <f t="shared" si="106"/>
        <v/>
      </c>
      <c r="AH401" s="410"/>
      <c r="AI401" s="410"/>
      <c r="AJ401" s="410">
        <v>2</v>
      </c>
      <c r="AK401" s="196"/>
      <c r="AL401" s="301">
        <f t="shared" ref="AL401:AL414" ca="1" si="108">IF(F401="","",(TODAY()-F401)/365)</f>
        <v>59.81095890410959</v>
      </c>
      <c r="AM401" s="125">
        <f t="shared" ref="AM401:AM405" si="109">IF(AND(E401=1,AG401=""),1,IF(AND(E401=1,O401=1,AG401="x"),O402,IF(AND(E401=1,O401&lt;&gt;1),O401,IF(OR(E401&gt;1,E401=0),""))))</f>
        <v>1</v>
      </c>
      <c r="AN401" s="125" t="e">
        <f t="shared" ref="AN401:AN406" si="110">IF(AM401="","",(VLOOKUP(AM401,$AO$10:$AR$39,2,0)))</f>
        <v>#N/A</v>
      </c>
    </row>
    <row r="402" spans="1:46" s="77" customFormat="1" ht="21" customHeight="1">
      <c r="A402" s="299" t="str">
        <f>IF(E402=1,SUMIF(E$10:E402,1),"")</f>
        <v/>
      </c>
      <c r="B402" s="295">
        <f t="shared" ref="B402:B406" si="111">IF(E402=1,1,IF(E402&gt;1,B401+1,""))</f>
        <v>2</v>
      </c>
      <c r="C402" s="397" t="str">
        <f>IF(E402=1,D402,C401)</f>
        <v>Nguyễn Thị Liên</v>
      </c>
      <c r="D402" s="439" t="s">
        <v>2191</v>
      </c>
      <c r="E402" s="295">
        <v>3</v>
      </c>
      <c r="F402" s="483">
        <v>31875</v>
      </c>
      <c r="G402" s="295">
        <v>1</v>
      </c>
      <c r="H402" s="433">
        <v>38087637909</v>
      </c>
      <c r="I402" s="433"/>
      <c r="J402" s="433"/>
      <c r="K402" s="433"/>
      <c r="L402" s="433"/>
      <c r="M402" s="433"/>
      <c r="N402" s="295" t="s">
        <v>1263</v>
      </c>
      <c r="O402" s="404">
        <v>6</v>
      </c>
      <c r="P402" s="404"/>
      <c r="Q402" s="404"/>
      <c r="R402" s="404"/>
      <c r="S402" s="404"/>
      <c r="T402" s="613"/>
      <c r="U402" s="410"/>
      <c r="V402" s="404"/>
      <c r="W402" s="404"/>
      <c r="X402" s="404"/>
      <c r="Y402" s="410"/>
      <c r="Z402" s="410"/>
      <c r="AA402" s="196"/>
      <c r="AB402" s="196"/>
      <c r="AC402" s="196"/>
      <c r="AD402" s="404"/>
      <c r="AE402" s="411"/>
      <c r="AF402" s="196"/>
      <c r="AG402" s="196" t="str">
        <f t="shared" si="106"/>
        <v>x</v>
      </c>
      <c r="AH402" s="410"/>
      <c r="AI402" s="410"/>
      <c r="AJ402" s="410"/>
      <c r="AK402" s="196"/>
      <c r="AL402" s="301">
        <f t="shared" ca="1" si="108"/>
        <v>38.712328767123289</v>
      </c>
      <c r="AM402" s="125" t="str">
        <f t="shared" si="109"/>
        <v/>
      </c>
      <c r="AN402" s="75" t="str">
        <f t="shared" si="110"/>
        <v/>
      </c>
    </row>
    <row r="403" spans="1:46" s="77" customFormat="1" ht="21" customHeight="1">
      <c r="A403" s="299" t="str">
        <f>IF(E403=1,SUMIF(E$10:E403,1),"")</f>
        <v/>
      </c>
      <c r="B403" s="295">
        <f t="shared" si="111"/>
        <v>3</v>
      </c>
      <c r="C403" s="397" t="str">
        <f>IF(E403=1,D403,C402)</f>
        <v>Nguyễn Thị Liên</v>
      </c>
      <c r="D403" s="439" t="s">
        <v>320</v>
      </c>
      <c r="E403" s="295">
        <v>3</v>
      </c>
      <c r="F403" s="483">
        <v>33001</v>
      </c>
      <c r="G403" s="295">
        <v>1</v>
      </c>
      <c r="H403" s="401" t="s">
        <v>2192</v>
      </c>
      <c r="I403" s="401"/>
      <c r="J403" s="401"/>
      <c r="K403" s="401"/>
      <c r="L403" s="401"/>
      <c r="M403" s="401"/>
      <c r="N403" s="295" t="s">
        <v>1263</v>
      </c>
      <c r="O403" s="404">
        <v>6</v>
      </c>
      <c r="P403" s="404"/>
      <c r="Q403" s="404"/>
      <c r="R403" s="404"/>
      <c r="S403" s="404"/>
      <c r="T403" s="613"/>
      <c r="U403" s="410"/>
      <c r="V403" s="404"/>
      <c r="W403" s="404"/>
      <c r="X403" s="404"/>
      <c r="Y403" s="410"/>
      <c r="Z403" s="410"/>
      <c r="AA403" s="196"/>
      <c r="AB403" s="196"/>
      <c r="AC403" s="196"/>
      <c r="AD403" s="404"/>
      <c r="AE403" s="411"/>
      <c r="AF403" s="196"/>
      <c r="AG403" s="196" t="str">
        <f t="shared" si="106"/>
        <v>x</v>
      </c>
      <c r="AH403" s="410"/>
      <c r="AI403" s="410"/>
      <c r="AJ403" s="410"/>
      <c r="AK403" s="196"/>
      <c r="AL403" s="301">
        <f t="shared" ca="1" si="108"/>
        <v>35.627397260273973</v>
      </c>
      <c r="AM403" s="125" t="str">
        <f t="shared" si="109"/>
        <v/>
      </c>
      <c r="AN403" s="125" t="str">
        <f t="shared" si="110"/>
        <v/>
      </c>
    </row>
    <row r="404" spans="1:46" s="77" customFormat="1" ht="21" customHeight="1">
      <c r="A404" s="299" t="str">
        <f>IF(E404=1,SUMIF(E$10:E404,1),"")</f>
        <v/>
      </c>
      <c r="B404" s="295"/>
      <c r="C404" s="397" t="str">
        <f>IF(E404=1,D404,C403)</f>
        <v>Nguyễn Thị Liên</v>
      </c>
      <c r="D404" s="439" t="s">
        <v>358</v>
      </c>
      <c r="E404" s="295">
        <v>6</v>
      </c>
      <c r="F404" s="483">
        <v>40544</v>
      </c>
      <c r="G404" s="295">
        <v>2</v>
      </c>
      <c r="H404" s="401" t="s">
        <v>2193</v>
      </c>
      <c r="I404" s="401"/>
      <c r="J404" s="401"/>
      <c r="K404" s="401"/>
      <c r="L404" s="401"/>
      <c r="M404" s="401"/>
      <c r="N404" s="295" t="s">
        <v>1263</v>
      </c>
      <c r="O404" s="404">
        <v>6</v>
      </c>
      <c r="P404" s="404"/>
      <c r="Q404" s="404"/>
      <c r="R404" s="404"/>
      <c r="S404" s="404"/>
      <c r="T404" s="613"/>
      <c r="U404" s="410"/>
      <c r="V404" s="404"/>
      <c r="W404" s="404"/>
      <c r="X404" s="404"/>
      <c r="Y404" s="410"/>
      <c r="Z404" s="410"/>
      <c r="AA404" s="196"/>
      <c r="AB404" s="196"/>
      <c r="AC404" s="196"/>
      <c r="AD404" s="404"/>
      <c r="AE404" s="411"/>
      <c r="AF404" s="196"/>
      <c r="AG404" s="196" t="str">
        <f t="shared" si="106"/>
        <v>x</v>
      </c>
      <c r="AH404" s="410"/>
      <c r="AI404" s="410"/>
      <c r="AJ404" s="410"/>
      <c r="AK404" s="196"/>
      <c r="AL404" s="301">
        <f t="shared" ca="1" si="108"/>
        <v>14.961643835616439</v>
      </c>
      <c r="AM404" s="125" t="str">
        <f t="shared" si="109"/>
        <v/>
      </c>
      <c r="AN404" s="75" t="str">
        <f t="shared" si="110"/>
        <v/>
      </c>
    </row>
    <row r="405" spans="1:46" s="197" customFormat="1" ht="21" customHeight="1">
      <c r="A405" s="299" t="str">
        <f>IF(E405=1,SUMIF(E$10:E405,1),"")</f>
        <v/>
      </c>
      <c r="B405" s="295">
        <f t="shared" si="111"/>
        <v>1</v>
      </c>
      <c r="C405" s="397" t="str">
        <f>IF(E405=1,D405,C404)</f>
        <v>Nguyễn Thị Liên</v>
      </c>
      <c r="D405" s="439" t="s">
        <v>2194</v>
      </c>
      <c r="E405" s="295">
        <v>6</v>
      </c>
      <c r="F405" s="483">
        <v>41612</v>
      </c>
      <c r="G405" s="295">
        <v>2</v>
      </c>
      <c r="H405" s="401" t="s">
        <v>2195</v>
      </c>
      <c r="I405" s="401"/>
      <c r="J405" s="401"/>
      <c r="K405" s="401"/>
      <c r="L405" s="401"/>
      <c r="M405" s="401"/>
      <c r="N405" s="295" t="s">
        <v>1263</v>
      </c>
      <c r="O405" s="404">
        <v>6</v>
      </c>
      <c r="P405" s="404"/>
      <c r="Q405" s="404"/>
      <c r="R405" s="404"/>
      <c r="S405" s="404"/>
      <c r="T405" s="613"/>
      <c r="U405" s="410"/>
      <c r="V405" s="404"/>
      <c r="W405" s="404"/>
      <c r="X405" s="404"/>
      <c r="Y405" s="410"/>
      <c r="Z405" s="410"/>
      <c r="AA405" s="196"/>
      <c r="AB405" s="196"/>
      <c r="AC405" s="196"/>
      <c r="AD405" s="404"/>
      <c r="AE405" s="411"/>
      <c r="AF405" s="196"/>
      <c r="AG405" s="196" t="str">
        <f t="shared" si="106"/>
        <v>x</v>
      </c>
      <c r="AH405" s="410"/>
      <c r="AI405" s="410"/>
      <c r="AJ405" s="410"/>
      <c r="AK405" s="196"/>
      <c r="AL405" s="301">
        <f t="shared" ca="1" si="108"/>
        <v>12.035616438356165</v>
      </c>
      <c r="AM405" s="125" t="str">
        <f t="shared" si="109"/>
        <v/>
      </c>
      <c r="AN405" s="125" t="str">
        <f t="shared" si="110"/>
        <v/>
      </c>
    </row>
    <row r="406" spans="1:46" s="197" customFormat="1" ht="21" customHeight="1">
      <c r="A406" s="299" t="str">
        <f>IF(E406=1,SUMIF(E$10:E406,1),"")</f>
        <v/>
      </c>
      <c r="B406" s="295">
        <f t="shared" si="111"/>
        <v>2</v>
      </c>
      <c r="C406" s="397" t="str">
        <f>IF(E406=1,D406,C405)</f>
        <v>Nguyễn Thị Liên</v>
      </c>
      <c r="D406" s="439" t="s">
        <v>2196</v>
      </c>
      <c r="E406" s="295">
        <v>3</v>
      </c>
      <c r="F406" s="483">
        <v>33552</v>
      </c>
      <c r="G406" s="295">
        <v>2</v>
      </c>
      <c r="H406" s="433">
        <v>38191005527</v>
      </c>
      <c r="I406" s="433"/>
      <c r="J406" s="433"/>
      <c r="K406" s="433"/>
      <c r="L406" s="433"/>
      <c r="M406" s="433"/>
      <c r="N406" s="295" t="s">
        <v>1263</v>
      </c>
      <c r="O406" s="404">
        <v>6</v>
      </c>
      <c r="P406" s="404"/>
      <c r="Q406" s="404"/>
      <c r="R406" s="404"/>
      <c r="S406" s="404"/>
      <c r="T406" s="613"/>
      <c r="U406" s="410"/>
      <c r="V406" s="404"/>
      <c r="W406" s="404"/>
      <c r="X406" s="404"/>
      <c r="Y406" s="410"/>
      <c r="Z406" s="410"/>
      <c r="AA406" s="196"/>
      <c r="AB406" s="196"/>
      <c r="AC406" s="196"/>
      <c r="AD406" s="404"/>
      <c r="AE406" s="411"/>
      <c r="AF406" s="196"/>
      <c r="AG406" s="196" t="str">
        <f t="shared" si="106"/>
        <v>x</v>
      </c>
      <c r="AH406" s="410"/>
      <c r="AI406" s="410"/>
      <c r="AJ406" s="410"/>
      <c r="AK406" s="196"/>
      <c r="AL406" s="301">
        <f t="shared" ca="1" si="108"/>
        <v>34.11780821917808</v>
      </c>
      <c r="AM406" s="125" t="str">
        <f>IF(AND(E406=1,AG406=""),1,IF(AND(E406=1,O406=1,AG406="x"),#REF!,IF(AND(E406=1,O406&lt;&gt;1),O406,IF(OR(E406&gt;1,E406=0),""))))</f>
        <v/>
      </c>
      <c r="AN406" s="75" t="str">
        <f t="shared" si="110"/>
        <v/>
      </c>
      <c r="AO406" s="77"/>
      <c r="AP406" s="77"/>
      <c r="AQ406" s="77"/>
      <c r="AR406" s="77"/>
    </row>
    <row r="407" spans="1:46" s="77" customFormat="1" ht="24" customHeight="1">
      <c r="A407" s="299">
        <v>107</v>
      </c>
      <c r="B407" s="295">
        <f>IF(E407=1,1,IF(E407&gt;1,#REF!+1,""))</f>
        <v>1</v>
      </c>
      <c r="C407" s="397" t="str">
        <f>IF(E407=1,D407,#REF!)</f>
        <v>Phạm Thị Năm</v>
      </c>
      <c r="D407" s="439" t="s">
        <v>2197</v>
      </c>
      <c r="E407" s="295">
        <v>1</v>
      </c>
      <c r="F407" s="483">
        <v>26592</v>
      </c>
      <c r="G407" s="295">
        <v>2</v>
      </c>
      <c r="H407" s="401" t="s">
        <v>2198</v>
      </c>
      <c r="I407" s="401"/>
      <c r="J407" s="401"/>
      <c r="K407" s="401"/>
      <c r="L407" s="401"/>
      <c r="M407" s="401"/>
      <c r="N407" s="295" t="s">
        <v>1263</v>
      </c>
      <c r="O407" s="404">
        <v>6</v>
      </c>
      <c r="P407" s="404"/>
      <c r="Q407" s="404"/>
      <c r="R407" s="404"/>
      <c r="S407" s="404">
        <v>130</v>
      </c>
      <c r="T407" s="613">
        <v>20</v>
      </c>
      <c r="U407" s="410"/>
      <c r="V407" s="404"/>
      <c r="W407" s="404"/>
      <c r="X407" s="404"/>
      <c r="Y407" s="410"/>
      <c r="Z407" s="410"/>
      <c r="AA407" s="196"/>
      <c r="AB407" s="196"/>
      <c r="AC407" s="196">
        <v>9</v>
      </c>
      <c r="AD407" s="404">
        <v>10</v>
      </c>
      <c r="AE407" s="411"/>
      <c r="AF407" s="196"/>
      <c r="AG407" s="196" t="str">
        <f t="shared" si="106"/>
        <v>x</v>
      </c>
      <c r="AH407" s="410"/>
      <c r="AI407" s="410"/>
      <c r="AJ407" s="410">
        <v>1</v>
      </c>
      <c r="AK407" s="196"/>
      <c r="AL407" s="301">
        <f t="shared" ca="1" si="108"/>
        <v>53.186301369863017</v>
      </c>
      <c r="AM407" s="75">
        <f t="shared" ref="AM407:AM408" si="112">IF(AND(E407=1,AG407=""),1,IF(AND(E407=1,O407=1,AG407="x"),O408,IF(AND(E407=1,O407&lt;&gt;1),O407,IF(OR(E407&gt;1,E407=0),""))))</f>
        <v>6</v>
      </c>
      <c r="AN407" s="125" t="e">
        <f t="shared" ref="AN407:AN414" si="113">IF(AM407="","",(VLOOKUP(AM407,$AO$10:$AR$29,2,0)))</f>
        <v>#N/A</v>
      </c>
      <c r="AT407" s="77">
        <v>94</v>
      </c>
    </row>
    <row r="408" spans="1:46" s="77" customFormat="1" ht="24" customHeight="1">
      <c r="A408" s="299" t="str">
        <f>IF(E408=1,SUMIF(E$10:E408,1),"")</f>
        <v/>
      </c>
      <c r="B408" s="295">
        <f t="shared" ref="B408:B409" si="114">IF(E408=1,1,IF(E408&gt;1,B407+1,""))</f>
        <v>2</v>
      </c>
      <c r="C408" s="397" t="str">
        <f t="shared" ref="C408:C409" si="115">IF(E408=1,D408,C407)</f>
        <v>Phạm Thị Năm</v>
      </c>
      <c r="D408" s="439" t="s">
        <v>1760</v>
      </c>
      <c r="E408" s="295">
        <v>3</v>
      </c>
      <c r="F408" s="483">
        <v>36942</v>
      </c>
      <c r="G408" s="295">
        <v>2</v>
      </c>
      <c r="H408" s="433">
        <v>38301006409</v>
      </c>
      <c r="I408" s="433"/>
      <c r="J408" s="433"/>
      <c r="K408" s="433"/>
      <c r="L408" s="433"/>
      <c r="M408" s="433"/>
      <c r="N408" s="295" t="s">
        <v>1263</v>
      </c>
      <c r="O408" s="404">
        <v>6</v>
      </c>
      <c r="P408" s="404"/>
      <c r="Q408" s="404"/>
      <c r="R408" s="404"/>
      <c r="S408" s="404"/>
      <c r="T408" s="613"/>
      <c r="U408" s="410"/>
      <c r="V408" s="404"/>
      <c r="W408" s="404"/>
      <c r="X408" s="404"/>
      <c r="Y408" s="410"/>
      <c r="Z408" s="410"/>
      <c r="AA408" s="196"/>
      <c r="AB408" s="196"/>
      <c r="AC408" s="196"/>
      <c r="AD408" s="404"/>
      <c r="AE408" s="411"/>
      <c r="AF408" s="196"/>
      <c r="AG408" s="196" t="str">
        <f t="shared" si="106"/>
        <v>x</v>
      </c>
      <c r="AH408" s="410"/>
      <c r="AI408" s="410"/>
      <c r="AJ408" s="410"/>
      <c r="AK408" s="196"/>
      <c r="AL408" s="301">
        <f t="shared" ca="1" si="108"/>
        <v>24.830136986301369</v>
      </c>
      <c r="AM408" s="75" t="str">
        <f t="shared" si="112"/>
        <v/>
      </c>
      <c r="AN408" s="125" t="str">
        <f t="shared" si="113"/>
        <v/>
      </c>
      <c r="AT408" s="197">
        <v>95</v>
      </c>
    </row>
    <row r="409" spans="1:46" s="197" customFormat="1" ht="24" customHeight="1">
      <c r="A409" s="299" t="str">
        <f>IF(E409=1,SUMIF(E$10:E409,1),"")</f>
        <v/>
      </c>
      <c r="B409" s="295">
        <f t="shared" si="114"/>
        <v>3</v>
      </c>
      <c r="C409" s="397" t="str">
        <f t="shared" si="115"/>
        <v>Phạm Thị Năm</v>
      </c>
      <c r="D409" s="439" t="s">
        <v>1157</v>
      </c>
      <c r="E409" s="295">
        <v>3</v>
      </c>
      <c r="F409" s="483">
        <v>40360</v>
      </c>
      <c r="G409" s="295">
        <v>2</v>
      </c>
      <c r="H409" s="433">
        <v>38310001763</v>
      </c>
      <c r="I409" s="433"/>
      <c r="J409" s="433"/>
      <c r="K409" s="433"/>
      <c r="L409" s="433"/>
      <c r="M409" s="433"/>
      <c r="N409" s="295" t="s">
        <v>1263</v>
      </c>
      <c r="O409" s="404">
        <v>6</v>
      </c>
      <c r="P409" s="404"/>
      <c r="Q409" s="404"/>
      <c r="R409" s="404"/>
      <c r="S409" s="404"/>
      <c r="T409" s="613"/>
      <c r="U409" s="410"/>
      <c r="V409" s="404"/>
      <c r="W409" s="404"/>
      <c r="X409" s="404"/>
      <c r="Y409" s="410"/>
      <c r="Z409" s="410"/>
      <c r="AA409" s="196"/>
      <c r="AB409" s="196"/>
      <c r="AC409" s="196"/>
      <c r="AD409" s="404"/>
      <c r="AE409" s="411"/>
      <c r="AF409" s="196"/>
      <c r="AG409" s="196" t="str">
        <f t="shared" si="106"/>
        <v>x</v>
      </c>
      <c r="AH409" s="410"/>
      <c r="AI409" s="410"/>
      <c r="AJ409" s="410"/>
      <c r="AK409" s="196"/>
      <c r="AL409" s="301">
        <f t="shared" ca="1" si="108"/>
        <v>15.465753424657533</v>
      </c>
      <c r="AM409" s="75" t="str">
        <f>IF(AND(E409=1,AG409=""),1,IF(AND(E409=1,O409=1,AG409="x"),#REF!,IF(AND(E409=1,O409&lt;&gt;1),O409,IF(OR(E409&gt;1,E409=0),""))))</f>
        <v/>
      </c>
      <c r="AN409" s="125" t="str">
        <f t="shared" si="113"/>
        <v/>
      </c>
      <c r="AT409" s="77">
        <v>96</v>
      </c>
    </row>
    <row r="410" spans="1:46" s="77" customFormat="1" ht="24" customHeight="1">
      <c r="A410" s="299">
        <v>108</v>
      </c>
      <c r="B410" s="295">
        <f>IF(E410=1,1,IF(E410&gt;1,#REF!+1,""))</f>
        <v>1</v>
      </c>
      <c r="C410" s="397" t="str">
        <f>IF(E410=1,D410,'[7]DS TN'!#REF!)</f>
        <v>Phạm Thị Hoa</v>
      </c>
      <c r="D410" s="439" t="s">
        <v>386</v>
      </c>
      <c r="E410" s="295">
        <v>1</v>
      </c>
      <c r="F410" s="483">
        <v>34130</v>
      </c>
      <c r="G410" s="295">
        <v>2</v>
      </c>
      <c r="H410" s="401" t="s">
        <v>2199</v>
      </c>
      <c r="I410" s="401"/>
      <c r="J410" s="401"/>
      <c r="K410" s="401"/>
      <c r="L410" s="401"/>
      <c r="M410" s="401"/>
      <c r="N410" s="295" t="s">
        <v>1263</v>
      </c>
      <c r="O410" s="404">
        <v>6</v>
      </c>
      <c r="P410" s="404"/>
      <c r="Q410" s="404"/>
      <c r="R410" s="404"/>
      <c r="S410" s="404">
        <v>130</v>
      </c>
      <c r="T410" s="613">
        <v>20</v>
      </c>
      <c r="U410" s="410"/>
      <c r="V410" s="404">
        <v>2</v>
      </c>
      <c r="W410" s="404"/>
      <c r="X410" s="404"/>
      <c r="Y410" s="410"/>
      <c r="Z410" s="410"/>
      <c r="AA410" s="196"/>
      <c r="AB410" s="196"/>
      <c r="AC410" s="196">
        <v>9</v>
      </c>
      <c r="AD410" s="404"/>
      <c r="AE410" s="411"/>
      <c r="AF410" s="196"/>
      <c r="AG410" s="196" t="str">
        <f t="shared" si="106"/>
        <v>x</v>
      </c>
      <c r="AH410" s="410"/>
      <c r="AI410" s="410"/>
      <c r="AJ410" s="410">
        <v>7</v>
      </c>
      <c r="AK410" s="196"/>
      <c r="AL410" s="301">
        <f t="shared" ca="1" si="108"/>
        <v>32.534246575342465</v>
      </c>
      <c r="AM410" s="75">
        <f t="shared" ref="AM410:AM412" si="116">IF(AND(E410=1,AG410=""),1,IF(AND(E410=1,O410=1,AG410="x"),O411,IF(AND(E410=1,O410&lt;&gt;1),O410,IF(OR(E410&gt;1,E410=0),""))))</f>
        <v>6</v>
      </c>
      <c r="AN410" s="125" t="e">
        <f t="shared" si="113"/>
        <v>#N/A</v>
      </c>
      <c r="AT410" s="197">
        <v>105</v>
      </c>
    </row>
    <row r="411" spans="1:46" s="197" customFormat="1" ht="24" customHeight="1">
      <c r="A411" s="299" t="str">
        <f>IF(E411=1,SUMIF(E$10:E411,1),"")</f>
        <v/>
      </c>
      <c r="B411" s="295">
        <f t="shared" ref="B411:B413" si="117">IF(E411=1,1,IF(E411&gt;1,B410+1,""))</f>
        <v>2</v>
      </c>
      <c r="C411" s="397" t="str">
        <f t="shared" ref="C411:C413" si="118">IF(E411=1,D411,C410)</f>
        <v>Phạm Thị Hoa</v>
      </c>
      <c r="D411" s="439" t="s">
        <v>2103</v>
      </c>
      <c r="E411" s="295">
        <v>3</v>
      </c>
      <c r="F411" s="483">
        <v>41380</v>
      </c>
      <c r="G411" s="295">
        <v>2</v>
      </c>
      <c r="H411" s="401" t="s">
        <v>2200</v>
      </c>
      <c r="I411" s="401"/>
      <c r="J411" s="401"/>
      <c r="K411" s="401"/>
      <c r="L411" s="401"/>
      <c r="M411" s="401"/>
      <c r="N411" s="295" t="s">
        <v>1263</v>
      </c>
      <c r="O411" s="404">
        <v>6</v>
      </c>
      <c r="P411" s="404"/>
      <c r="Q411" s="404"/>
      <c r="R411" s="404"/>
      <c r="S411" s="404"/>
      <c r="T411" s="613"/>
      <c r="U411" s="410"/>
      <c r="V411" s="404"/>
      <c r="W411" s="404"/>
      <c r="X411" s="404"/>
      <c r="Y411" s="410"/>
      <c r="Z411" s="410"/>
      <c r="AA411" s="196"/>
      <c r="AB411" s="196"/>
      <c r="AC411" s="196"/>
      <c r="AD411" s="404"/>
      <c r="AE411" s="411"/>
      <c r="AF411" s="196"/>
      <c r="AG411" s="196" t="str">
        <f t="shared" si="106"/>
        <v>x</v>
      </c>
      <c r="AH411" s="410"/>
      <c r="AI411" s="410"/>
      <c r="AJ411" s="410"/>
      <c r="AK411" s="196"/>
      <c r="AL411" s="301">
        <f t="shared" ca="1" si="108"/>
        <v>12.671232876712329</v>
      </c>
      <c r="AM411" s="75" t="str">
        <f t="shared" si="116"/>
        <v/>
      </c>
      <c r="AN411" s="125" t="str">
        <f t="shared" si="113"/>
        <v/>
      </c>
      <c r="AT411" s="77">
        <v>106</v>
      </c>
    </row>
    <row r="412" spans="1:46" s="77" customFormat="1" ht="24" customHeight="1">
      <c r="A412" s="299" t="str">
        <f>IF(E412=1,SUMIF(E$10:E412,1),"")</f>
        <v/>
      </c>
      <c r="B412" s="295">
        <f t="shared" si="117"/>
        <v>3</v>
      </c>
      <c r="C412" s="397" t="str">
        <f t="shared" si="118"/>
        <v>Phạm Thị Hoa</v>
      </c>
      <c r="D412" s="439" t="s">
        <v>2201</v>
      </c>
      <c r="E412" s="295">
        <v>3</v>
      </c>
      <c r="F412" s="483">
        <v>41380</v>
      </c>
      <c r="G412" s="295">
        <v>2</v>
      </c>
      <c r="H412" s="401" t="s">
        <v>2202</v>
      </c>
      <c r="I412" s="401"/>
      <c r="J412" s="401"/>
      <c r="K412" s="401"/>
      <c r="L412" s="401"/>
      <c r="M412" s="401"/>
      <c r="N412" s="295" t="s">
        <v>1263</v>
      </c>
      <c r="O412" s="404">
        <v>6</v>
      </c>
      <c r="P412" s="404"/>
      <c r="Q412" s="404"/>
      <c r="R412" s="404"/>
      <c r="S412" s="404"/>
      <c r="T412" s="613"/>
      <c r="U412" s="410"/>
      <c r="V412" s="404"/>
      <c r="W412" s="404"/>
      <c r="X412" s="404"/>
      <c r="Y412" s="410"/>
      <c r="Z412" s="410"/>
      <c r="AA412" s="196"/>
      <c r="AB412" s="196"/>
      <c r="AC412" s="196"/>
      <c r="AD412" s="404"/>
      <c r="AE412" s="411"/>
      <c r="AF412" s="196"/>
      <c r="AG412" s="196" t="str">
        <f t="shared" si="106"/>
        <v>x</v>
      </c>
      <c r="AH412" s="410"/>
      <c r="AI412" s="410"/>
      <c r="AJ412" s="410"/>
      <c r="AK412" s="196"/>
      <c r="AL412" s="301">
        <f t="shared" ca="1" si="108"/>
        <v>12.671232876712329</v>
      </c>
      <c r="AM412" s="75" t="str">
        <f t="shared" si="116"/>
        <v/>
      </c>
      <c r="AN412" s="125" t="str">
        <f t="shared" si="113"/>
        <v/>
      </c>
      <c r="AT412" s="197">
        <v>107</v>
      </c>
    </row>
    <row r="413" spans="1:46" s="77" customFormat="1" ht="24" customHeight="1">
      <c r="A413" s="299" t="str">
        <f>IF(E413=1,SUMIF(E$10:E413,1),"")</f>
        <v/>
      </c>
      <c r="B413" s="295">
        <f t="shared" si="117"/>
        <v>4</v>
      </c>
      <c r="C413" s="397" t="str">
        <f t="shared" si="118"/>
        <v>Phạm Thị Hoa</v>
      </c>
      <c r="D413" s="439" t="s">
        <v>2203</v>
      </c>
      <c r="E413" s="295">
        <v>3</v>
      </c>
      <c r="F413" s="483">
        <v>44000</v>
      </c>
      <c r="G413" s="295">
        <v>2</v>
      </c>
      <c r="H413" s="433">
        <v>38320031785</v>
      </c>
      <c r="I413" s="433"/>
      <c r="J413" s="433"/>
      <c r="K413" s="433"/>
      <c r="L413" s="433"/>
      <c r="M413" s="433"/>
      <c r="N413" s="295" t="s">
        <v>1263</v>
      </c>
      <c r="O413" s="404">
        <v>6</v>
      </c>
      <c r="P413" s="404"/>
      <c r="Q413" s="404"/>
      <c r="R413" s="404"/>
      <c r="S413" s="404"/>
      <c r="T413" s="613"/>
      <c r="U413" s="410"/>
      <c r="V413" s="404"/>
      <c r="W413" s="404"/>
      <c r="X413" s="404"/>
      <c r="Y413" s="410"/>
      <c r="Z413" s="410"/>
      <c r="AA413" s="196"/>
      <c r="AB413" s="196"/>
      <c r="AC413" s="196"/>
      <c r="AD413" s="404"/>
      <c r="AE413" s="411"/>
      <c r="AF413" s="196"/>
      <c r="AG413" s="196" t="str">
        <f t="shared" si="106"/>
        <v>x</v>
      </c>
      <c r="AH413" s="410"/>
      <c r="AI413" s="410"/>
      <c r="AJ413" s="410"/>
      <c r="AK413" s="196"/>
      <c r="AL413" s="301">
        <f t="shared" ca="1" si="108"/>
        <v>5.493150684931507</v>
      </c>
      <c r="AM413" s="75" t="str">
        <f>IF(AND(E413=1,AG413=""),1,IF(AND(E413=1,O413=1,AG413="x"),#REF!,IF(AND(E413=1,O413&lt;&gt;1),O413,IF(OR(E413&gt;1,E413=0),""))))</f>
        <v/>
      </c>
      <c r="AN413" s="125" t="str">
        <f t="shared" si="113"/>
        <v/>
      </c>
      <c r="AT413" s="77">
        <v>108</v>
      </c>
    </row>
    <row r="414" spans="1:46" s="197" customFormat="1" ht="24" customHeight="1">
      <c r="A414" s="299">
        <v>109</v>
      </c>
      <c r="B414" s="295">
        <f>IF(E414=1,1,IF(E414&gt;1,#REF!+1,""))</f>
        <v>1</v>
      </c>
      <c r="C414" s="439" t="s">
        <v>1110</v>
      </c>
      <c r="D414" s="439" t="s">
        <v>1110</v>
      </c>
      <c r="E414" s="295">
        <v>1</v>
      </c>
      <c r="F414" s="483">
        <v>21371</v>
      </c>
      <c r="G414" s="295">
        <v>2</v>
      </c>
      <c r="H414" s="401">
        <v>38158028176</v>
      </c>
      <c r="I414" s="401"/>
      <c r="J414" s="401"/>
      <c r="K414" s="401"/>
      <c r="L414" s="401"/>
      <c r="M414" s="401"/>
      <c r="N414" s="295" t="s">
        <v>1232</v>
      </c>
      <c r="O414" s="295">
        <v>1</v>
      </c>
      <c r="P414" s="295"/>
      <c r="Q414" s="295"/>
      <c r="R414" s="295"/>
      <c r="S414" s="404">
        <v>140</v>
      </c>
      <c r="T414" s="607">
        <v>10</v>
      </c>
      <c r="U414" s="410"/>
      <c r="V414" s="295">
        <v>2</v>
      </c>
      <c r="W414" s="295"/>
      <c r="X414" s="295"/>
      <c r="Y414" s="410"/>
      <c r="Z414" s="410"/>
      <c r="AA414" s="196"/>
      <c r="AB414" s="196"/>
      <c r="AC414" s="196"/>
      <c r="AD414" s="404"/>
      <c r="AE414" s="411"/>
      <c r="AF414" s="196"/>
      <c r="AG414" s="196" t="str">
        <f t="shared" si="106"/>
        <v/>
      </c>
      <c r="AH414" s="410" t="s">
        <v>106</v>
      </c>
      <c r="AI414" s="410"/>
      <c r="AJ414" s="410">
        <v>3</v>
      </c>
      <c r="AK414" s="196"/>
      <c r="AL414" s="301">
        <f t="shared" ca="1" si="108"/>
        <v>67.490410958904107</v>
      </c>
      <c r="AM414" s="75">
        <f>IF(AND(E414=1,AG414=""),1,IF(AND(E414=1,O414=1,AG414="x"),#REF!,IF(AND(E414=1,O414&lt;&gt;1),O414,IF(OR(E414&gt;1,E414=0),""))))</f>
        <v>1</v>
      </c>
      <c r="AN414" s="125" t="e">
        <f t="shared" si="113"/>
        <v>#N/A</v>
      </c>
      <c r="AT414" s="77">
        <v>52</v>
      </c>
    </row>
    <row r="415" spans="1:46" s="197" customFormat="1" ht="21" customHeight="1">
      <c r="A415" s="299">
        <v>110</v>
      </c>
      <c r="B415" s="295">
        <v>1</v>
      </c>
      <c r="C415" s="439" t="s">
        <v>2204</v>
      </c>
      <c r="D415" s="439" t="s">
        <v>2204</v>
      </c>
      <c r="E415" s="295">
        <v>1</v>
      </c>
      <c r="F415" s="483">
        <v>32985</v>
      </c>
      <c r="G415" s="295">
        <v>1</v>
      </c>
      <c r="H415" s="433">
        <v>38090017345</v>
      </c>
      <c r="I415" s="614"/>
      <c r="J415" s="614"/>
      <c r="K415" s="614"/>
      <c r="L415" s="614"/>
      <c r="M415" s="614"/>
      <c r="N415" s="295" t="s">
        <v>1285</v>
      </c>
      <c r="O415" s="404">
        <v>6</v>
      </c>
      <c r="P415" s="404"/>
      <c r="Q415" s="404"/>
      <c r="R415" s="404"/>
      <c r="S415" s="404">
        <v>125</v>
      </c>
      <c r="T415" s="613">
        <v>20</v>
      </c>
      <c r="U415" s="410">
        <v>1</v>
      </c>
      <c r="V415" s="404"/>
      <c r="W415" s="404"/>
      <c r="X415" s="404"/>
      <c r="Y415" s="410"/>
      <c r="Z415" s="410"/>
      <c r="AA415" s="196"/>
      <c r="AB415" s="196"/>
      <c r="AC415" s="196">
        <v>9</v>
      </c>
      <c r="AD415" s="404"/>
      <c r="AE415" s="411"/>
      <c r="AF415" s="196"/>
      <c r="AG415" s="196" t="str">
        <f t="shared" si="106"/>
        <v>x</v>
      </c>
      <c r="AH415" s="410"/>
      <c r="AI415" s="410"/>
      <c r="AJ415" s="410">
        <v>1</v>
      </c>
      <c r="AK415" s="196"/>
      <c r="AL415" s="301"/>
      <c r="AM415" s="125"/>
      <c r="AN415" s="75"/>
    </row>
    <row r="416" spans="1:46" s="197" customFormat="1" ht="47.45" customHeight="1">
      <c r="A416" s="299" t="str">
        <f>IF(E416=1,SUMIF(E$10:E416,1),"")</f>
        <v/>
      </c>
      <c r="B416" s="295">
        <v>2</v>
      </c>
      <c r="C416" s="439" t="s">
        <v>2204</v>
      </c>
      <c r="D416" s="439" t="s">
        <v>2205</v>
      </c>
      <c r="E416" s="295">
        <v>2</v>
      </c>
      <c r="F416" s="483">
        <v>31652</v>
      </c>
      <c r="G416" s="295">
        <v>2</v>
      </c>
      <c r="H416" s="401">
        <v>38186006636</v>
      </c>
      <c r="I416" s="614"/>
      <c r="J416" s="614"/>
      <c r="K416" s="614"/>
      <c r="L416" s="614"/>
      <c r="M416" s="614"/>
      <c r="N416" s="295" t="s">
        <v>1285</v>
      </c>
      <c r="O416" s="404">
        <v>6</v>
      </c>
      <c r="P416" s="404"/>
      <c r="Q416" s="404"/>
      <c r="R416" s="404"/>
      <c r="S416" s="404"/>
      <c r="T416" s="613"/>
      <c r="U416" s="410"/>
      <c r="V416" s="404"/>
      <c r="W416" s="404"/>
      <c r="X416" s="404"/>
      <c r="Y416" s="410"/>
      <c r="Z416" s="410"/>
      <c r="AA416" s="196"/>
      <c r="AB416" s="196"/>
      <c r="AC416" s="196"/>
      <c r="AD416" s="404"/>
      <c r="AE416" s="411"/>
      <c r="AF416" s="196"/>
      <c r="AG416" s="196" t="str">
        <f t="shared" si="106"/>
        <v>x</v>
      </c>
      <c r="AH416" s="410"/>
      <c r="AI416" s="410"/>
      <c r="AJ416" s="410"/>
      <c r="AK416" s="196"/>
      <c r="AL416" s="301"/>
      <c r="AM416" s="125"/>
      <c r="AN416" s="75"/>
    </row>
    <row r="417" spans="1:44" s="197" customFormat="1" ht="21" customHeight="1">
      <c r="A417" s="299" t="str">
        <f>IF(E417=1,SUMIF(E$10:E417,1),"")</f>
        <v/>
      </c>
      <c r="B417" s="295">
        <v>3</v>
      </c>
      <c r="C417" s="439" t="s">
        <v>2204</v>
      </c>
      <c r="D417" s="439" t="s">
        <v>2206</v>
      </c>
      <c r="E417" s="295">
        <v>3</v>
      </c>
      <c r="F417" s="483">
        <v>41555</v>
      </c>
      <c r="G417" s="295">
        <v>1</v>
      </c>
      <c r="H417" s="401" t="s">
        <v>2207</v>
      </c>
      <c r="I417" s="614"/>
      <c r="J417" s="614"/>
      <c r="K417" s="614"/>
      <c r="L417" s="614"/>
      <c r="M417" s="614"/>
      <c r="N417" s="295" t="s">
        <v>1285</v>
      </c>
      <c r="O417" s="404">
        <v>6</v>
      </c>
      <c r="P417" s="404"/>
      <c r="Q417" s="404"/>
      <c r="R417" s="404"/>
      <c r="S417" s="404"/>
      <c r="T417" s="613"/>
      <c r="U417" s="410"/>
      <c r="V417" s="404"/>
      <c r="W417" s="404"/>
      <c r="X417" s="404"/>
      <c r="Y417" s="410"/>
      <c r="Z417" s="410"/>
      <c r="AA417" s="196"/>
      <c r="AB417" s="196"/>
      <c r="AC417" s="196"/>
      <c r="AD417" s="404"/>
      <c r="AE417" s="411"/>
      <c r="AF417" s="196"/>
      <c r="AG417" s="196" t="str">
        <f t="shared" si="106"/>
        <v>x</v>
      </c>
      <c r="AH417" s="410"/>
      <c r="AI417" s="410"/>
      <c r="AJ417" s="410"/>
      <c r="AK417" s="196"/>
      <c r="AL417" s="301"/>
      <c r="AM417" s="125"/>
      <c r="AN417" s="75"/>
    </row>
    <row r="418" spans="1:44" s="197" customFormat="1" ht="21" customHeight="1">
      <c r="A418" s="299" t="str">
        <f>IF(E418=1,SUMIF(E$10:E418,1),"")</f>
        <v/>
      </c>
      <c r="B418" s="295">
        <v>4</v>
      </c>
      <c r="C418" s="439" t="s">
        <v>2204</v>
      </c>
      <c r="D418" s="439" t="s">
        <v>2208</v>
      </c>
      <c r="E418" s="295">
        <v>3</v>
      </c>
      <c r="F418" s="483">
        <v>44093</v>
      </c>
      <c r="G418" s="295">
        <v>1</v>
      </c>
      <c r="H418" s="433">
        <v>38220036451</v>
      </c>
      <c r="I418" s="614"/>
      <c r="J418" s="614"/>
      <c r="K418" s="614"/>
      <c r="L418" s="614"/>
      <c r="M418" s="614"/>
      <c r="N418" s="295" t="s">
        <v>1285</v>
      </c>
      <c r="O418" s="404">
        <v>6</v>
      </c>
      <c r="P418" s="404"/>
      <c r="Q418" s="404"/>
      <c r="R418" s="404"/>
      <c r="S418" s="404"/>
      <c r="T418" s="613"/>
      <c r="U418" s="410"/>
      <c r="V418" s="404"/>
      <c r="W418" s="404"/>
      <c r="X418" s="404"/>
      <c r="Y418" s="410"/>
      <c r="Z418" s="410"/>
      <c r="AA418" s="196"/>
      <c r="AB418" s="196"/>
      <c r="AC418" s="196"/>
      <c r="AD418" s="404"/>
      <c r="AE418" s="411"/>
      <c r="AF418" s="196"/>
      <c r="AG418" s="196" t="str">
        <f t="shared" si="106"/>
        <v>x</v>
      </c>
      <c r="AH418" s="410"/>
      <c r="AI418" s="410"/>
      <c r="AJ418" s="410"/>
      <c r="AK418" s="196"/>
      <c r="AL418" s="301"/>
      <c r="AM418" s="125"/>
      <c r="AN418" s="75"/>
    </row>
    <row r="419" spans="1:44" s="197" customFormat="1" ht="21" customHeight="1">
      <c r="A419" s="299">
        <v>111</v>
      </c>
      <c r="B419" s="295">
        <v>1</v>
      </c>
      <c r="C419" s="397" t="str">
        <f>IF(E419=1,D419,'[7]DS TN'!#REF!)</f>
        <v>Quách Thị Tắm</v>
      </c>
      <c r="D419" s="439" t="s">
        <v>2209</v>
      </c>
      <c r="E419" s="295">
        <v>1</v>
      </c>
      <c r="F419" s="483" t="s">
        <v>2210</v>
      </c>
      <c r="G419" s="295">
        <v>2</v>
      </c>
      <c r="H419" s="433">
        <v>38130007566</v>
      </c>
      <c r="I419" s="433"/>
      <c r="J419" s="433"/>
      <c r="K419" s="433"/>
      <c r="L419" s="433"/>
      <c r="M419" s="433"/>
      <c r="N419" s="295" t="s">
        <v>1285</v>
      </c>
      <c r="O419" s="404">
        <v>6</v>
      </c>
      <c r="P419" s="404"/>
      <c r="Q419" s="404"/>
      <c r="R419" s="404"/>
      <c r="S419" s="404">
        <v>110</v>
      </c>
      <c r="T419" s="613">
        <v>20</v>
      </c>
      <c r="U419" s="410"/>
      <c r="V419" s="404"/>
      <c r="W419" s="404"/>
      <c r="X419" s="404"/>
      <c r="Y419" s="410"/>
      <c r="Z419" s="410"/>
      <c r="AA419" s="196"/>
      <c r="AB419" s="196"/>
      <c r="AC419" s="196">
        <v>9</v>
      </c>
      <c r="AD419" s="404"/>
      <c r="AE419" s="411">
        <v>11</v>
      </c>
      <c r="AF419" s="196"/>
      <c r="AG419" s="196" t="str">
        <f t="shared" si="106"/>
        <v>x</v>
      </c>
      <c r="AH419" s="410"/>
      <c r="AI419" s="410"/>
      <c r="AJ419" s="410">
        <v>3</v>
      </c>
      <c r="AK419" s="196"/>
      <c r="AL419" s="301"/>
      <c r="AM419" s="125"/>
      <c r="AN419" s="75"/>
    </row>
    <row r="420" spans="1:44" s="446" customFormat="1" ht="24" customHeight="1">
      <c r="A420" s="299">
        <v>112</v>
      </c>
      <c r="B420" s="299">
        <f>IF(E420=1,1,IF(E420&gt;1,#REF!+1,""))</f>
        <v>1</v>
      </c>
      <c r="C420" s="439" t="str">
        <f>D420</f>
        <v>Phạm Thúc Trường</v>
      </c>
      <c r="D420" s="615" t="s">
        <v>2211</v>
      </c>
      <c r="E420" s="616">
        <v>1</v>
      </c>
      <c r="F420" s="617">
        <v>28313</v>
      </c>
      <c r="G420" s="618">
        <v>1</v>
      </c>
      <c r="H420" s="619" t="s">
        <v>2212</v>
      </c>
      <c r="I420" s="620" t="s">
        <v>1325</v>
      </c>
      <c r="J420" s="620" t="s">
        <v>1326</v>
      </c>
      <c r="K420" s="620">
        <v>389</v>
      </c>
      <c r="L420" s="620" t="s">
        <v>1327</v>
      </c>
      <c r="M420" s="620">
        <v>15094</v>
      </c>
      <c r="N420" s="616" t="s">
        <v>1328</v>
      </c>
      <c r="O420" s="618">
        <v>6</v>
      </c>
      <c r="P420" s="618">
        <v>1</v>
      </c>
      <c r="Q420" s="618">
        <v>197</v>
      </c>
      <c r="R420" s="618" t="s">
        <v>1329</v>
      </c>
      <c r="S420" s="618">
        <v>140</v>
      </c>
      <c r="T420" s="618">
        <v>20</v>
      </c>
      <c r="U420" s="621">
        <v>1</v>
      </c>
      <c r="V420" s="621"/>
      <c r="W420" s="621"/>
      <c r="X420" s="621">
        <v>4</v>
      </c>
      <c r="Y420" s="621"/>
      <c r="Z420" s="621"/>
      <c r="AA420" s="621"/>
      <c r="AB420" s="621"/>
      <c r="AC420" s="621"/>
      <c r="AD420" s="621"/>
      <c r="AE420" s="618"/>
      <c r="AF420" s="618"/>
      <c r="AG420" s="196" t="str">
        <f t="shared" si="106"/>
        <v>x</v>
      </c>
      <c r="AH420" s="618"/>
      <c r="AI420" s="618"/>
      <c r="AJ420" s="622">
        <v>2</v>
      </c>
      <c r="AK420" s="618"/>
      <c r="AL420" s="301">
        <f t="shared" ref="AL420:AL462" ca="1" si="119">IF(F420="","",(TODAY()-F420)/365)</f>
        <v>48.471232876712328</v>
      </c>
      <c r="AM420" s="125">
        <f t="shared" ref="AM420:AM460" si="120">IF(AND(E420=1,AG420=""),1,IF(AND(E420=1,O420=1,AG420="x"),O421,IF(AND(E420=1,O420&lt;&gt;1),O420,IF(OR(E420&gt;1,E420=0),""))))</f>
        <v>6</v>
      </c>
      <c r="AN420" s="125" t="e">
        <f t="shared" ref="AN420:AN428" si="121">IF(AM420="","",(VLOOKUP(AM420,$AO$10:$AR$47,2,0)))</f>
        <v>#N/A</v>
      </c>
      <c r="AO420" s="125">
        <v>1</v>
      </c>
      <c r="AP420" s="197" t="s">
        <v>1</v>
      </c>
      <c r="AQ420" s="197">
        <v>31</v>
      </c>
      <c r="AR420" s="197" t="s">
        <v>51</v>
      </c>
    </row>
    <row r="421" spans="1:44" s="70" customFormat="1" ht="24" customHeight="1">
      <c r="A421" s="299" t="str">
        <f>IF(E421=1,SUMIF(E$10:E421,1),"")</f>
        <v/>
      </c>
      <c r="B421" s="295">
        <f t="shared" ref="B421:B455" si="122">IF(E421=1,1,IF(E421&gt;1,B420+1,""))</f>
        <v>2</v>
      </c>
      <c r="C421" s="623" t="s">
        <v>2211</v>
      </c>
      <c r="D421" s="623" t="s">
        <v>2213</v>
      </c>
      <c r="E421" s="616">
        <v>3</v>
      </c>
      <c r="F421" s="624" t="s">
        <v>2214</v>
      </c>
      <c r="G421" s="625">
        <v>2</v>
      </c>
      <c r="H421" s="624" t="s">
        <v>2215</v>
      </c>
      <c r="I421" s="626" t="s">
        <v>1325</v>
      </c>
      <c r="J421" s="626" t="s">
        <v>1326</v>
      </c>
      <c r="K421" s="626">
        <v>389</v>
      </c>
      <c r="L421" s="626" t="s">
        <v>1327</v>
      </c>
      <c r="M421" s="626">
        <v>15094</v>
      </c>
      <c r="N421" s="627" t="s">
        <v>1328</v>
      </c>
      <c r="O421" s="625">
        <v>6</v>
      </c>
      <c r="P421" s="625"/>
      <c r="Q421" s="625"/>
      <c r="R421" s="625"/>
      <c r="S421" s="618"/>
      <c r="T421" s="618"/>
      <c r="U421" s="621"/>
      <c r="V421" s="621"/>
      <c r="W421" s="621"/>
      <c r="X421" s="621"/>
      <c r="Y421" s="621"/>
      <c r="Z421" s="621"/>
      <c r="AA421" s="621"/>
      <c r="AB421" s="621"/>
      <c r="AC421" s="621"/>
      <c r="AD421" s="621"/>
      <c r="AE421" s="618"/>
      <c r="AF421" s="618"/>
      <c r="AG421" s="196" t="str">
        <f t="shared" si="106"/>
        <v>x</v>
      </c>
      <c r="AH421" s="618"/>
      <c r="AI421" s="618"/>
      <c r="AJ421" s="622"/>
      <c r="AK421" s="618"/>
      <c r="AL421" s="76">
        <f t="shared" ca="1" si="119"/>
        <v>18.106849315068494</v>
      </c>
      <c r="AM421" s="125" t="str">
        <f t="shared" si="120"/>
        <v/>
      </c>
      <c r="AN421" s="75" t="str">
        <f t="shared" si="121"/>
        <v/>
      </c>
      <c r="AO421" s="75">
        <v>2</v>
      </c>
      <c r="AP421" s="77" t="s">
        <v>8</v>
      </c>
      <c r="AQ421" s="77">
        <v>32</v>
      </c>
      <c r="AR421" s="77" t="s">
        <v>52</v>
      </c>
    </row>
    <row r="422" spans="1:44" s="70" customFormat="1" ht="24" customHeight="1">
      <c r="A422" s="299" t="str">
        <f>IF(E422=1,SUMIF(E$10:E422,1),"")</f>
        <v/>
      </c>
      <c r="B422" s="295">
        <f t="shared" si="122"/>
        <v>3</v>
      </c>
      <c r="C422" s="623" t="s">
        <v>2211</v>
      </c>
      <c r="D422" s="623" t="s">
        <v>1822</v>
      </c>
      <c r="E422" s="616">
        <v>5</v>
      </c>
      <c r="F422" s="628">
        <v>28644</v>
      </c>
      <c r="G422" s="625">
        <v>2</v>
      </c>
      <c r="H422" s="624" t="s">
        <v>2216</v>
      </c>
      <c r="I422" s="626" t="s">
        <v>1325</v>
      </c>
      <c r="J422" s="626" t="s">
        <v>1326</v>
      </c>
      <c r="K422" s="626">
        <v>389</v>
      </c>
      <c r="L422" s="626" t="s">
        <v>1327</v>
      </c>
      <c r="M422" s="626">
        <v>15094</v>
      </c>
      <c r="N422" s="627" t="s">
        <v>1328</v>
      </c>
      <c r="O422" s="625">
        <v>6</v>
      </c>
      <c r="P422" s="625"/>
      <c r="Q422" s="625"/>
      <c r="R422" s="625"/>
      <c r="S422" s="618"/>
      <c r="T422" s="618"/>
      <c r="U422" s="621"/>
      <c r="V422" s="621"/>
      <c r="W422" s="621"/>
      <c r="X422" s="621"/>
      <c r="Y422" s="621"/>
      <c r="Z422" s="621"/>
      <c r="AA422" s="621"/>
      <c r="AB422" s="621"/>
      <c r="AC422" s="621"/>
      <c r="AD422" s="621"/>
      <c r="AE422" s="618"/>
      <c r="AF422" s="618"/>
      <c r="AG422" s="196" t="str">
        <f t="shared" si="106"/>
        <v>x</v>
      </c>
      <c r="AH422" s="618"/>
      <c r="AI422" s="618"/>
      <c r="AJ422" s="622"/>
      <c r="AK422" s="618"/>
      <c r="AL422" s="76">
        <f t="shared" ca="1" si="119"/>
        <v>47.564383561643837</v>
      </c>
      <c r="AM422" s="125" t="str">
        <f t="shared" si="120"/>
        <v/>
      </c>
      <c r="AN422" s="75" t="str">
        <f t="shared" si="121"/>
        <v/>
      </c>
      <c r="AO422" s="75">
        <v>3</v>
      </c>
      <c r="AP422" s="77" t="s">
        <v>3</v>
      </c>
      <c r="AQ422" s="77">
        <v>33</v>
      </c>
      <c r="AR422" s="77" t="s">
        <v>53</v>
      </c>
    </row>
    <row r="423" spans="1:44" s="70" customFormat="1" ht="27.75" customHeight="1">
      <c r="A423" s="299" t="str">
        <f>IF(E423=1,SUMIF(E$10:E423,1),"")</f>
        <v/>
      </c>
      <c r="B423" s="295">
        <f t="shared" si="122"/>
        <v>4</v>
      </c>
      <c r="C423" s="623" t="s">
        <v>2211</v>
      </c>
      <c r="D423" s="623" t="s">
        <v>2217</v>
      </c>
      <c r="E423" s="616">
        <v>5</v>
      </c>
      <c r="F423" s="628" t="s">
        <v>2218</v>
      </c>
      <c r="G423" s="625">
        <v>1</v>
      </c>
      <c r="H423" s="624" t="s">
        <v>2219</v>
      </c>
      <c r="I423" s="626" t="s">
        <v>1325</v>
      </c>
      <c r="J423" s="626" t="s">
        <v>1326</v>
      </c>
      <c r="K423" s="626">
        <v>389</v>
      </c>
      <c r="L423" s="626" t="s">
        <v>1327</v>
      </c>
      <c r="M423" s="626">
        <v>15094</v>
      </c>
      <c r="N423" s="627" t="s">
        <v>1328</v>
      </c>
      <c r="O423" s="625">
        <v>6</v>
      </c>
      <c r="P423" s="625"/>
      <c r="Q423" s="625"/>
      <c r="R423" s="625"/>
      <c r="S423" s="618"/>
      <c r="T423" s="618"/>
      <c r="U423" s="621"/>
      <c r="V423" s="621"/>
      <c r="W423" s="621"/>
      <c r="X423" s="621"/>
      <c r="Y423" s="621"/>
      <c r="Z423" s="621"/>
      <c r="AA423" s="621"/>
      <c r="AB423" s="621"/>
      <c r="AC423" s="621"/>
      <c r="AD423" s="621"/>
      <c r="AE423" s="618"/>
      <c r="AF423" s="618"/>
      <c r="AG423" s="196" t="str">
        <f t="shared" si="106"/>
        <v>x</v>
      </c>
      <c r="AH423" s="618"/>
      <c r="AI423" s="618"/>
      <c r="AJ423" s="622"/>
      <c r="AK423" s="618"/>
      <c r="AL423" s="76">
        <f t="shared" ca="1" si="119"/>
        <v>2.8986301369863012</v>
      </c>
      <c r="AM423" s="125" t="str">
        <f>IF(AND(E423=1,AG423=""),1,IF(AND(E423=1,O423=1,AG423="x"),#REF!,IF(AND(E423=1,O423&lt;&gt;1),O423,IF(OR(E423&gt;1,E423=0),""))))</f>
        <v/>
      </c>
      <c r="AN423" s="75" t="str">
        <f t="shared" si="121"/>
        <v/>
      </c>
      <c r="AO423" s="75">
        <v>4</v>
      </c>
      <c r="AP423" s="77" t="s">
        <v>10</v>
      </c>
      <c r="AQ423" s="77">
        <v>34</v>
      </c>
      <c r="AR423" s="77" t="s">
        <v>54</v>
      </c>
    </row>
    <row r="424" spans="1:44" s="446" customFormat="1" ht="24" customHeight="1">
      <c r="A424" s="299">
        <v>113</v>
      </c>
      <c r="B424" s="299">
        <f>IF(E424=1,1,IF(E424&gt;1,#REF!+1,""))</f>
        <v>1</v>
      </c>
      <c r="C424" s="629" t="s">
        <v>2220</v>
      </c>
      <c r="D424" s="630" t="s">
        <v>2220</v>
      </c>
      <c r="E424" s="616">
        <v>1</v>
      </c>
      <c r="F424" s="631" t="s">
        <v>2221</v>
      </c>
      <c r="G424" s="618">
        <v>1</v>
      </c>
      <c r="H424" s="632" t="s">
        <v>2222</v>
      </c>
      <c r="I424" s="620" t="s">
        <v>1325</v>
      </c>
      <c r="J424" s="620" t="s">
        <v>1326</v>
      </c>
      <c r="K424" s="620">
        <v>389</v>
      </c>
      <c r="L424" s="620" t="s">
        <v>1327</v>
      </c>
      <c r="M424" s="620">
        <v>15094</v>
      </c>
      <c r="N424" s="616" t="s">
        <v>1328</v>
      </c>
      <c r="O424" s="618">
        <v>6</v>
      </c>
      <c r="P424" s="618">
        <v>1</v>
      </c>
      <c r="Q424" s="618">
        <v>197</v>
      </c>
      <c r="R424" s="618" t="s">
        <v>1329</v>
      </c>
      <c r="S424" s="618">
        <v>145</v>
      </c>
      <c r="T424" s="618">
        <v>20</v>
      </c>
      <c r="U424" s="621">
        <v>1</v>
      </c>
      <c r="V424" s="621"/>
      <c r="W424" s="621"/>
      <c r="X424" s="621"/>
      <c r="Y424" s="621"/>
      <c r="Z424" s="621"/>
      <c r="AA424" s="621"/>
      <c r="AB424" s="621"/>
      <c r="AC424" s="621"/>
      <c r="AD424" s="621">
        <v>10</v>
      </c>
      <c r="AE424" s="618"/>
      <c r="AF424" s="618"/>
      <c r="AG424" s="196" t="str">
        <f t="shared" si="106"/>
        <v>x</v>
      </c>
      <c r="AH424" s="618"/>
      <c r="AI424" s="618"/>
      <c r="AJ424" s="622">
        <v>6</v>
      </c>
      <c r="AK424" s="618"/>
      <c r="AL424" s="301">
        <f t="shared" ca="1" si="119"/>
        <v>42.210958904109589</v>
      </c>
      <c r="AM424" s="125">
        <f t="shared" si="120"/>
        <v>6</v>
      </c>
      <c r="AN424" s="125" t="e">
        <f t="shared" si="121"/>
        <v>#N/A</v>
      </c>
      <c r="AO424" s="125">
        <v>8</v>
      </c>
      <c r="AP424" s="197" t="s">
        <v>4</v>
      </c>
      <c r="AQ424" s="197">
        <v>38</v>
      </c>
      <c r="AR424" s="197" t="s">
        <v>58</v>
      </c>
    </row>
    <row r="425" spans="1:44" s="70" customFormat="1" ht="24" customHeight="1">
      <c r="A425" s="299" t="str">
        <f>IF(E425=1,SUMIF(E$10:E425,1),"")</f>
        <v/>
      </c>
      <c r="B425" s="295">
        <f t="shared" si="122"/>
        <v>2</v>
      </c>
      <c r="C425" s="629" t="s">
        <v>2220</v>
      </c>
      <c r="D425" s="629" t="s">
        <v>2223</v>
      </c>
      <c r="E425" s="627">
        <v>4</v>
      </c>
      <c r="F425" s="633" t="s">
        <v>2224</v>
      </c>
      <c r="G425" s="625">
        <v>2</v>
      </c>
      <c r="H425" s="634" t="s">
        <v>2225</v>
      </c>
      <c r="I425" s="626" t="s">
        <v>1325</v>
      </c>
      <c r="J425" s="626" t="s">
        <v>1326</v>
      </c>
      <c r="K425" s="626">
        <v>389</v>
      </c>
      <c r="L425" s="626" t="s">
        <v>1327</v>
      </c>
      <c r="M425" s="626">
        <v>15094</v>
      </c>
      <c r="N425" s="627" t="s">
        <v>1328</v>
      </c>
      <c r="O425" s="625">
        <v>6</v>
      </c>
      <c r="P425" s="625"/>
      <c r="Q425" s="625"/>
      <c r="R425" s="625"/>
      <c r="S425" s="618"/>
      <c r="T425" s="618"/>
      <c r="U425" s="635"/>
      <c r="V425" s="635"/>
      <c r="W425" s="635"/>
      <c r="X425" s="635"/>
      <c r="Y425" s="635"/>
      <c r="Z425" s="635"/>
      <c r="AA425" s="635"/>
      <c r="AB425" s="635"/>
      <c r="AC425" s="635"/>
      <c r="AD425" s="635"/>
      <c r="AE425" s="625"/>
      <c r="AF425" s="625"/>
      <c r="AG425" s="196" t="str">
        <f t="shared" si="106"/>
        <v>x</v>
      </c>
      <c r="AH425" s="625"/>
      <c r="AI425" s="625"/>
      <c r="AJ425" s="636"/>
      <c r="AK425" s="625"/>
      <c r="AL425" s="76">
        <f t="shared" ca="1" si="119"/>
        <v>85.545205479452051</v>
      </c>
      <c r="AM425" s="125" t="str">
        <f t="shared" si="120"/>
        <v/>
      </c>
      <c r="AN425" s="75" t="str">
        <f t="shared" si="121"/>
        <v/>
      </c>
      <c r="AO425" s="75">
        <v>9</v>
      </c>
      <c r="AP425" s="77" t="s">
        <v>6</v>
      </c>
      <c r="AQ425" s="77">
        <v>39</v>
      </c>
      <c r="AR425" s="77" t="s">
        <v>59</v>
      </c>
    </row>
    <row r="426" spans="1:44" s="70" customFormat="1" ht="24" customHeight="1">
      <c r="A426" s="299" t="str">
        <f>IF(E426=1,SUMIF(E$10:E426,1),"")</f>
        <v/>
      </c>
      <c r="B426" s="295">
        <f t="shared" si="122"/>
        <v>3</v>
      </c>
      <c r="C426" s="629" t="s">
        <v>2220</v>
      </c>
      <c r="D426" s="629" t="s">
        <v>842</v>
      </c>
      <c r="E426" s="627">
        <v>5</v>
      </c>
      <c r="F426" s="633" t="s">
        <v>843</v>
      </c>
      <c r="G426" s="625">
        <v>2</v>
      </c>
      <c r="H426" s="637" t="s">
        <v>844</v>
      </c>
      <c r="I426" s="626" t="s">
        <v>1325</v>
      </c>
      <c r="J426" s="626" t="s">
        <v>1326</v>
      </c>
      <c r="K426" s="626">
        <v>389</v>
      </c>
      <c r="L426" s="626" t="s">
        <v>1327</v>
      </c>
      <c r="M426" s="626">
        <v>15094</v>
      </c>
      <c r="N426" s="627" t="s">
        <v>1328</v>
      </c>
      <c r="O426" s="625">
        <v>6</v>
      </c>
      <c r="P426" s="625"/>
      <c r="Q426" s="625"/>
      <c r="R426" s="625"/>
      <c r="S426" s="618"/>
      <c r="T426" s="618"/>
      <c r="U426" s="635"/>
      <c r="V426" s="635"/>
      <c r="W426" s="635"/>
      <c r="X426" s="635"/>
      <c r="Y426" s="635"/>
      <c r="Z426" s="635"/>
      <c r="AA426" s="635"/>
      <c r="AB426" s="635"/>
      <c r="AC426" s="635"/>
      <c r="AD426" s="635"/>
      <c r="AE426" s="625"/>
      <c r="AF426" s="625"/>
      <c r="AG426" s="196" t="str">
        <f t="shared" si="106"/>
        <v>x</v>
      </c>
      <c r="AH426" s="625"/>
      <c r="AI426" s="625"/>
      <c r="AJ426" s="636"/>
      <c r="AK426" s="625"/>
      <c r="AL426" s="76">
        <f t="shared" ca="1" si="119"/>
        <v>54.18904109589041</v>
      </c>
      <c r="AM426" s="125" t="str">
        <f t="shared" si="120"/>
        <v/>
      </c>
      <c r="AN426" s="125" t="str">
        <f t="shared" si="121"/>
        <v/>
      </c>
      <c r="AO426" s="125">
        <v>10</v>
      </c>
      <c r="AP426" s="197" t="s">
        <v>37</v>
      </c>
      <c r="AQ426" s="197">
        <v>40</v>
      </c>
      <c r="AR426" s="197" t="s">
        <v>60</v>
      </c>
    </row>
    <row r="427" spans="1:44" s="446" customFormat="1" ht="24" customHeight="1">
      <c r="A427" s="299" t="str">
        <f>IF(E427=1,SUMIF(E$10:E427,1),"")</f>
        <v/>
      </c>
      <c r="B427" s="295">
        <f t="shared" si="122"/>
        <v>4</v>
      </c>
      <c r="C427" s="629" t="s">
        <v>2220</v>
      </c>
      <c r="D427" s="629" t="s">
        <v>2226</v>
      </c>
      <c r="E427" s="627">
        <v>3</v>
      </c>
      <c r="F427" s="633" t="s">
        <v>2227</v>
      </c>
      <c r="G427" s="625">
        <v>1</v>
      </c>
      <c r="H427" s="634" t="s">
        <v>2228</v>
      </c>
      <c r="I427" s="626" t="s">
        <v>1325</v>
      </c>
      <c r="J427" s="626" t="s">
        <v>1326</v>
      </c>
      <c r="K427" s="626">
        <v>389</v>
      </c>
      <c r="L427" s="626" t="s">
        <v>1327</v>
      </c>
      <c r="M427" s="626">
        <v>15094</v>
      </c>
      <c r="N427" s="627" t="s">
        <v>1328</v>
      </c>
      <c r="O427" s="625">
        <v>6</v>
      </c>
      <c r="P427" s="625"/>
      <c r="Q427" s="625"/>
      <c r="R427" s="625"/>
      <c r="S427" s="618"/>
      <c r="T427" s="618"/>
      <c r="U427" s="635"/>
      <c r="V427" s="635"/>
      <c r="W427" s="635"/>
      <c r="X427" s="635"/>
      <c r="Y427" s="635"/>
      <c r="Z427" s="635"/>
      <c r="AA427" s="635"/>
      <c r="AB427" s="635"/>
      <c r="AC427" s="635"/>
      <c r="AD427" s="635"/>
      <c r="AE427" s="625"/>
      <c r="AF427" s="625"/>
      <c r="AG427" s="196" t="str">
        <f t="shared" si="106"/>
        <v>x</v>
      </c>
      <c r="AH427" s="625"/>
      <c r="AI427" s="625"/>
      <c r="AJ427" s="636"/>
      <c r="AK427" s="625"/>
      <c r="AL427" s="301">
        <f t="shared" ca="1" si="119"/>
        <v>20.323287671232876</v>
      </c>
      <c r="AM427" s="125" t="str">
        <f t="shared" si="120"/>
        <v/>
      </c>
      <c r="AN427" s="125" t="str">
        <f t="shared" si="121"/>
        <v/>
      </c>
      <c r="AO427" s="125">
        <v>11</v>
      </c>
      <c r="AP427" s="197" t="s">
        <v>38</v>
      </c>
      <c r="AQ427" s="197">
        <v>41</v>
      </c>
      <c r="AR427" s="197" t="s">
        <v>61</v>
      </c>
    </row>
    <row r="428" spans="1:44" s="70" customFormat="1" ht="24" customHeight="1">
      <c r="A428" s="299" t="str">
        <f>IF(E428=1,SUMIF(E$10:E428,1),"")</f>
        <v/>
      </c>
      <c r="B428" s="295">
        <f t="shared" si="122"/>
        <v>5</v>
      </c>
      <c r="C428" s="629" t="s">
        <v>2220</v>
      </c>
      <c r="D428" s="629" t="s">
        <v>2229</v>
      </c>
      <c r="E428" s="627">
        <v>5</v>
      </c>
      <c r="F428" s="633" t="s">
        <v>2230</v>
      </c>
      <c r="G428" s="625">
        <v>1</v>
      </c>
      <c r="H428" s="634" t="s">
        <v>2231</v>
      </c>
      <c r="I428" s="626" t="s">
        <v>1325</v>
      </c>
      <c r="J428" s="626" t="s">
        <v>1326</v>
      </c>
      <c r="K428" s="626">
        <v>389</v>
      </c>
      <c r="L428" s="626" t="s">
        <v>1327</v>
      </c>
      <c r="M428" s="626">
        <v>15094</v>
      </c>
      <c r="N428" s="627" t="s">
        <v>1328</v>
      </c>
      <c r="O428" s="625">
        <v>6</v>
      </c>
      <c r="P428" s="625"/>
      <c r="Q428" s="625"/>
      <c r="R428" s="625"/>
      <c r="S428" s="618"/>
      <c r="T428" s="618"/>
      <c r="U428" s="635"/>
      <c r="V428" s="635"/>
      <c r="W428" s="635"/>
      <c r="X428" s="635"/>
      <c r="Y428" s="635"/>
      <c r="Z428" s="635"/>
      <c r="AA428" s="635"/>
      <c r="AB428" s="635"/>
      <c r="AC428" s="635"/>
      <c r="AD428" s="635"/>
      <c r="AE428" s="625"/>
      <c r="AF428" s="625"/>
      <c r="AG428" s="196" t="str">
        <f t="shared" si="106"/>
        <v>x</v>
      </c>
      <c r="AH428" s="625"/>
      <c r="AI428" s="625"/>
      <c r="AJ428" s="636"/>
      <c r="AK428" s="625"/>
      <c r="AL428" s="76">
        <f t="shared" ca="1" si="119"/>
        <v>23.958904109589042</v>
      </c>
      <c r="AM428" s="125" t="str">
        <f>IF(AND(E428=1,AG428=""),1,IF(AND(E428=1,O428=1,AG428="x"),#REF!,IF(AND(E428=1,O428&lt;&gt;1),O428,IF(OR(E428&gt;1,E428=0),""))))</f>
        <v/>
      </c>
      <c r="AN428" s="75" t="str">
        <f t="shared" si="121"/>
        <v/>
      </c>
      <c r="AO428" s="75">
        <v>12</v>
      </c>
      <c r="AP428" s="77" t="s">
        <v>39</v>
      </c>
      <c r="AQ428" s="77">
        <v>42</v>
      </c>
      <c r="AR428" s="77" t="s">
        <v>62</v>
      </c>
    </row>
    <row r="429" spans="1:44" s="197" customFormat="1" ht="19.5" customHeight="1">
      <c r="A429" s="299">
        <v>114</v>
      </c>
      <c r="B429" s="329">
        <f>IF(E429=1,1,IF(E429&gt;1,#REF!+1,""))</f>
        <v>1</v>
      </c>
      <c r="C429" s="629" t="str">
        <f>D429</f>
        <v>Lưỡng Văn Hùng</v>
      </c>
      <c r="D429" s="638" t="s">
        <v>2232</v>
      </c>
      <c r="E429" s="616">
        <v>1</v>
      </c>
      <c r="F429" s="617">
        <v>30207</v>
      </c>
      <c r="G429" s="442">
        <v>1</v>
      </c>
      <c r="H429" s="619" t="s">
        <v>2233</v>
      </c>
      <c r="I429" s="620" t="s">
        <v>1325</v>
      </c>
      <c r="J429" s="620" t="s">
        <v>1326</v>
      </c>
      <c r="K429" s="620">
        <v>389</v>
      </c>
      <c r="L429" s="620" t="s">
        <v>1327</v>
      </c>
      <c r="M429" s="620">
        <v>15094</v>
      </c>
      <c r="N429" s="616" t="s">
        <v>1328</v>
      </c>
      <c r="O429" s="442">
        <v>6</v>
      </c>
      <c r="P429" s="442">
        <v>1</v>
      </c>
      <c r="Q429" s="442">
        <v>197</v>
      </c>
      <c r="R429" s="442" t="s">
        <v>1329</v>
      </c>
      <c r="S429" s="639">
        <v>125</v>
      </c>
      <c r="T429" s="639">
        <v>10</v>
      </c>
      <c r="U429" s="640">
        <v>1</v>
      </c>
      <c r="V429" s="640"/>
      <c r="W429" s="640"/>
      <c r="X429" s="640"/>
      <c r="Y429" s="640"/>
      <c r="Z429" s="640"/>
      <c r="AA429" s="640"/>
      <c r="AB429" s="640"/>
      <c r="AC429" s="640"/>
      <c r="AD429" s="640"/>
      <c r="AE429" s="641"/>
      <c r="AF429" s="641"/>
      <c r="AG429" s="196" t="str">
        <f t="shared" si="106"/>
        <v>x</v>
      </c>
      <c r="AH429" s="442"/>
      <c r="AI429" s="442"/>
      <c r="AJ429" s="640">
        <v>2</v>
      </c>
      <c r="AK429" s="442" t="s">
        <v>2943</v>
      </c>
      <c r="AL429" s="301">
        <f t="shared" ca="1" si="119"/>
        <v>43.282191780821918</v>
      </c>
      <c r="AM429" s="125">
        <f t="shared" ref="AM429:AM431" si="123">IF(AND(E429=1,AG429=""),1,IF(AND(E429=1,O429=1,AG429="x"),O430,IF(AND(E429=1,O429&lt;&gt;1),O429,IF(OR(E429&gt;1,E429=0),""))))</f>
        <v>6</v>
      </c>
      <c r="AN429" s="125" t="e">
        <f>IF(AM429="","",(VLOOKUP(AM429,$AO$33:$AR$42,2,0)))</f>
        <v>#N/A</v>
      </c>
      <c r="AO429" s="125">
        <v>7</v>
      </c>
      <c r="AP429" s="197" t="s">
        <v>9</v>
      </c>
      <c r="AQ429" s="197">
        <v>37</v>
      </c>
      <c r="AR429" s="197" t="s">
        <v>57</v>
      </c>
    </row>
    <row r="430" spans="1:44" s="77" customFormat="1" ht="19.5" customHeight="1">
      <c r="A430" s="299" t="str">
        <f>IF(E430=1,SUMIF(E$10:E430,1),"")</f>
        <v/>
      </c>
      <c r="B430" s="315">
        <f t="shared" ref="B430:B432" si="124">IF(E430=1,1,IF(E430&gt;1,B429+1,""))</f>
        <v>2</v>
      </c>
      <c r="C430" s="642" t="s">
        <v>2232</v>
      </c>
      <c r="D430" s="642" t="s">
        <v>2234</v>
      </c>
      <c r="E430" s="627">
        <v>2</v>
      </c>
      <c r="F430" s="628">
        <v>29441</v>
      </c>
      <c r="G430" s="456">
        <v>2</v>
      </c>
      <c r="H430" s="624" t="s">
        <v>2235</v>
      </c>
      <c r="I430" s="626" t="s">
        <v>1325</v>
      </c>
      <c r="J430" s="626" t="s">
        <v>1326</v>
      </c>
      <c r="K430" s="626">
        <v>389</v>
      </c>
      <c r="L430" s="626" t="s">
        <v>1327</v>
      </c>
      <c r="M430" s="626">
        <v>15094</v>
      </c>
      <c r="N430" s="627" t="s">
        <v>1328</v>
      </c>
      <c r="O430" s="456">
        <v>6</v>
      </c>
      <c r="P430" s="456"/>
      <c r="Q430" s="456"/>
      <c r="R430" s="456"/>
      <c r="S430" s="639"/>
      <c r="T430" s="639"/>
      <c r="U430" s="643"/>
      <c r="V430" s="643"/>
      <c r="W430" s="643"/>
      <c r="X430" s="643"/>
      <c r="Y430" s="643"/>
      <c r="Z430" s="643"/>
      <c r="AA430" s="643"/>
      <c r="AB430" s="643"/>
      <c r="AC430" s="643"/>
      <c r="AD430" s="643"/>
      <c r="AE430" s="644"/>
      <c r="AF430" s="644"/>
      <c r="AG430" s="196" t="str">
        <f t="shared" si="106"/>
        <v>x</v>
      </c>
      <c r="AH430" s="456"/>
      <c r="AI430" s="456"/>
      <c r="AJ430" s="643"/>
      <c r="AK430" s="456"/>
      <c r="AL430" s="76">
        <f t="shared" ca="1" si="119"/>
        <v>45.38082191780822</v>
      </c>
      <c r="AM430" s="125" t="str">
        <f t="shared" si="123"/>
        <v/>
      </c>
      <c r="AN430" s="75" t="str">
        <f>IF(AM430="","",(VLOOKUP(AM430,$AO$33:$AR$42,2,0)))</f>
        <v/>
      </c>
      <c r="AO430" s="75">
        <v>8</v>
      </c>
      <c r="AP430" s="77" t="s">
        <v>4</v>
      </c>
      <c r="AQ430" s="77">
        <v>38</v>
      </c>
      <c r="AR430" s="77" t="s">
        <v>58</v>
      </c>
    </row>
    <row r="431" spans="1:44" s="77" customFormat="1" ht="19.5" customHeight="1">
      <c r="A431" s="299" t="str">
        <f>IF(E431=1,SUMIF(E$10:E431,1),"")</f>
        <v/>
      </c>
      <c r="B431" s="315">
        <f t="shared" si="124"/>
        <v>3</v>
      </c>
      <c r="C431" s="642" t="s">
        <v>2232</v>
      </c>
      <c r="D431" s="642" t="s">
        <v>2236</v>
      </c>
      <c r="E431" s="627">
        <v>3</v>
      </c>
      <c r="F431" s="628">
        <v>39823</v>
      </c>
      <c r="G431" s="456">
        <v>1</v>
      </c>
      <c r="H431" s="624" t="s">
        <v>2237</v>
      </c>
      <c r="I431" s="626" t="s">
        <v>1325</v>
      </c>
      <c r="J431" s="626" t="s">
        <v>1326</v>
      </c>
      <c r="K431" s="626">
        <v>389</v>
      </c>
      <c r="L431" s="626" t="s">
        <v>1327</v>
      </c>
      <c r="M431" s="626">
        <v>15094</v>
      </c>
      <c r="N431" s="627" t="s">
        <v>1328</v>
      </c>
      <c r="O431" s="456">
        <v>6</v>
      </c>
      <c r="P431" s="456"/>
      <c r="Q431" s="456"/>
      <c r="R431" s="456"/>
      <c r="S431" s="639"/>
      <c r="T431" s="639"/>
      <c r="U431" s="643"/>
      <c r="V431" s="643"/>
      <c r="W431" s="643"/>
      <c r="X431" s="643"/>
      <c r="Y431" s="643"/>
      <c r="Z431" s="643"/>
      <c r="AA431" s="643"/>
      <c r="AB431" s="643"/>
      <c r="AC431" s="643"/>
      <c r="AD431" s="643"/>
      <c r="AE431" s="644"/>
      <c r="AF431" s="644"/>
      <c r="AG431" s="196" t="str">
        <f t="shared" si="106"/>
        <v>x</v>
      </c>
      <c r="AH431" s="456"/>
      <c r="AI431" s="456"/>
      <c r="AJ431" s="643"/>
      <c r="AK431" s="456"/>
      <c r="AL431" s="76">
        <f t="shared" ca="1" si="119"/>
        <v>16.936986301369863</v>
      </c>
      <c r="AM431" s="125" t="str">
        <f t="shared" si="123"/>
        <v/>
      </c>
      <c r="AN431" s="75" t="str">
        <f>IF(AM431="","",(VLOOKUP(AM431,$AO$33:$AR$42,2,0)))</f>
        <v/>
      </c>
      <c r="AO431" s="75">
        <v>9</v>
      </c>
      <c r="AP431" s="77" t="s">
        <v>6</v>
      </c>
      <c r="AQ431" s="77">
        <v>39</v>
      </c>
      <c r="AR431" s="77" t="s">
        <v>59</v>
      </c>
    </row>
    <row r="432" spans="1:44" s="197" customFormat="1" ht="19.5" customHeight="1">
      <c r="A432" s="299" t="str">
        <f>IF(E432=1,SUMIF(E$10:E432,1),"")</f>
        <v/>
      </c>
      <c r="B432" s="315">
        <f t="shared" si="124"/>
        <v>4</v>
      </c>
      <c r="C432" s="642" t="s">
        <v>2232</v>
      </c>
      <c r="D432" s="642" t="s">
        <v>2238</v>
      </c>
      <c r="E432" s="627">
        <v>3</v>
      </c>
      <c r="F432" s="628">
        <v>42361</v>
      </c>
      <c r="G432" s="456">
        <v>1</v>
      </c>
      <c r="H432" s="624" t="s">
        <v>2239</v>
      </c>
      <c r="I432" s="626" t="s">
        <v>1325</v>
      </c>
      <c r="J432" s="626" t="s">
        <v>1326</v>
      </c>
      <c r="K432" s="626">
        <v>389</v>
      </c>
      <c r="L432" s="626" t="s">
        <v>1327</v>
      </c>
      <c r="M432" s="626">
        <v>15094</v>
      </c>
      <c r="N432" s="627" t="s">
        <v>1328</v>
      </c>
      <c r="O432" s="456">
        <v>6</v>
      </c>
      <c r="P432" s="456"/>
      <c r="Q432" s="456"/>
      <c r="R432" s="456"/>
      <c r="S432" s="639"/>
      <c r="T432" s="639"/>
      <c r="U432" s="643"/>
      <c r="V432" s="643"/>
      <c r="W432" s="643"/>
      <c r="X432" s="643"/>
      <c r="Y432" s="643"/>
      <c r="Z432" s="643"/>
      <c r="AA432" s="643"/>
      <c r="AB432" s="643"/>
      <c r="AC432" s="643"/>
      <c r="AD432" s="643"/>
      <c r="AE432" s="644"/>
      <c r="AF432" s="644"/>
      <c r="AG432" s="196" t="str">
        <f t="shared" si="106"/>
        <v>x</v>
      </c>
      <c r="AH432" s="456"/>
      <c r="AI432" s="456"/>
      <c r="AJ432" s="643"/>
      <c r="AK432" s="456"/>
      <c r="AL432" s="301">
        <f t="shared" ca="1" si="119"/>
        <v>9.9835616438356158</v>
      </c>
      <c r="AM432" s="125" t="str">
        <f>IF(AND(E432=1,AG432=""),1,IF(AND(E432=1,O432=1,AG432="x"),#REF!,IF(AND(E432=1,O432&lt;&gt;1),O432,IF(OR(E432&gt;1,E432=0),""))))</f>
        <v/>
      </c>
      <c r="AN432" s="125" t="str">
        <f>IF(AM432="","",(VLOOKUP(AM432,$AO$33:$AR$42,2,0)))</f>
        <v/>
      </c>
      <c r="AO432" s="125">
        <v>10</v>
      </c>
      <c r="AP432" s="197" t="s">
        <v>37</v>
      </c>
      <c r="AQ432" s="197">
        <v>40</v>
      </c>
      <c r="AR432" s="197" t="s">
        <v>60</v>
      </c>
    </row>
    <row r="433" spans="1:47" s="446" customFormat="1" ht="22.5" customHeight="1">
      <c r="A433" s="299">
        <v>115</v>
      </c>
      <c r="B433" s="299">
        <v>1</v>
      </c>
      <c r="C433" s="397" t="str">
        <f>D433</f>
        <v>Lê Thị Trương</v>
      </c>
      <c r="D433" s="473" t="s">
        <v>2240</v>
      </c>
      <c r="E433" s="616">
        <v>1</v>
      </c>
      <c r="F433" s="645" t="s">
        <v>2241</v>
      </c>
      <c r="G433" s="618">
        <v>2</v>
      </c>
      <c r="H433" s="418" t="s">
        <v>2242</v>
      </c>
      <c r="I433" s="620"/>
      <c r="J433" s="620"/>
      <c r="K433" s="620"/>
      <c r="L433" s="620"/>
      <c r="M433" s="620"/>
      <c r="N433" s="616" t="s">
        <v>1328</v>
      </c>
      <c r="O433" s="618">
        <v>6</v>
      </c>
      <c r="P433" s="618"/>
      <c r="Q433" s="618"/>
      <c r="R433" s="618"/>
      <c r="S433" s="618">
        <v>125</v>
      </c>
      <c r="T433" s="618">
        <v>10</v>
      </c>
      <c r="U433" s="621">
        <v>1</v>
      </c>
      <c r="V433" s="621"/>
      <c r="W433" s="621"/>
      <c r="X433" s="621"/>
      <c r="Y433" s="621"/>
      <c r="Z433" s="621"/>
      <c r="AA433" s="621"/>
      <c r="AB433" s="621"/>
      <c r="AC433" s="621"/>
      <c r="AD433" s="621"/>
      <c r="AE433" s="618"/>
      <c r="AF433" s="618"/>
      <c r="AG433" s="196" t="str">
        <f t="shared" si="106"/>
        <v>x</v>
      </c>
      <c r="AH433" s="618"/>
      <c r="AI433" s="618"/>
      <c r="AJ433" s="622">
        <v>2</v>
      </c>
      <c r="AK433" s="618"/>
      <c r="AL433" s="301"/>
      <c r="AM433" s="125"/>
      <c r="AN433" s="125"/>
      <c r="AO433" s="125"/>
      <c r="AP433" s="197"/>
      <c r="AQ433" s="197"/>
      <c r="AR433" s="197"/>
    </row>
    <row r="434" spans="1:47" s="70" customFormat="1" ht="22.5" customHeight="1">
      <c r="A434" s="299" t="str">
        <f>IF(E434=1,SUMIF(E$10:E434,1),"")</f>
        <v/>
      </c>
      <c r="B434" s="295">
        <v>2</v>
      </c>
      <c r="C434" s="438" t="s">
        <v>2240</v>
      </c>
      <c r="D434" s="438" t="s">
        <v>2243</v>
      </c>
      <c r="E434" s="627">
        <v>2</v>
      </c>
      <c r="F434" s="646">
        <v>27306</v>
      </c>
      <c r="G434" s="625">
        <v>1</v>
      </c>
      <c r="H434" s="418" t="s">
        <v>2244</v>
      </c>
      <c r="I434" s="626"/>
      <c r="J434" s="626"/>
      <c r="K434" s="626"/>
      <c r="L434" s="626"/>
      <c r="M434" s="626"/>
      <c r="N434" s="627" t="s">
        <v>1328</v>
      </c>
      <c r="O434" s="625">
        <v>6</v>
      </c>
      <c r="P434" s="625"/>
      <c r="Q434" s="625"/>
      <c r="R434" s="625"/>
      <c r="S434" s="618"/>
      <c r="T434" s="618"/>
      <c r="U434" s="635"/>
      <c r="V434" s="635"/>
      <c r="W434" s="635"/>
      <c r="X434" s="635"/>
      <c r="Y434" s="635"/>
      <c r="Z434" s="635"/>
      <c r="AA434" s="635"/>
      <c r="AB434" s="635"/>
      <c r="AC434" s="635"/>
      <c r="AD434" s="635"/>
      <c r="AE434" s="625"/>
      <c r="AF434" s="625"/>
      <c r="AG434" s="196" t="str">
        <f t="shared" si="106"/>
        <v>x</v>
      </c>
      <c r="AH434" s="625"/>
      <c r="AI434" s="625"/>
      <c r="AJ434" s="636"/>
      <c r="AK434" s="625"/>
      <c r="AL434" s="76"/>
      <c r="AM434" s="125"/>
      <c r="AN434" s="75"/>
      <c r="AO434" s="75"/>
      <c r="AP434" s="77"/>
      <c r="AQ434" s="77"/>
      <c r="AR434" s="77"/>
    </row>
    <row r="435" spans="1:47" s="70" customFormat="1" ht="22.5" customHeight="1">
      <c r="A435" s="299" t="str">
        <f>IF(E435=1,SUMIF(E$10:E435,1),"")</f>
        <v/>
      </c>
      <c r="B435" s="295">
        <v>3</v>
      </c>
      <c r="C435" s="438" t="s">
        <v>2240</v>
      </c>
      <c r="D435" s="438" t="s">
        <v>2245</v>
      </c>
      <c r="E435" s="627">
        <v>3</v>
      </c>
      <c r="F435" s="647" t="s">
        <v>2246</v>
      </c>
      <c r="G435" s="625">
        <v>1</v>
      </c>
      <c r="H435" s="418" t="s">
        <v>2247</v>
      </c>
      <c r="I435" s="626"/>
      <c r="J435" s="626"/>
      <c r="K435" s="626"/>
      <c r="L435" s="626"/>
      <c r="M435" s="626"/>
      <c r="N435" s="627" t="s">
        <v>1328</v>
      </c>
      <c r="O435" s="625">
        <v>6</v>
      </c>
      <c r="P435" s="625"/>
      <c r="Q435" s="625"/>
      <c r="R435" s="625"/>
      <c r="S435" s="618"/>
      <c r="T435" s="618"/>
      <c r="U435" s="635"/>
      <c r="V435" s="635"/>
      <c r="W435" s="635"/>
      <c r="X435" s="635"/>
      <c r="Y435" s="635"/>
      <c r="Z435" s="635"/>
      <c r="AA435" s="635"/>
      <c r="AB435" s="635"/>
      <c r="AC435" s="635"/>
      <c r="AD435" s="635"/>
      <c r="AE435" s="625"/>
      <c r="AF435" s="625"/>
      <c r="AG435" s="196" t="str">
        <f t="shared" ref="AG435:AG444" si="125">IF(OR(AND(E435&lt;&gt;0,O435&lt;&gt;1),AND(E435=1,O435&lt;&gt;1),AND(E436=2,O436&lt;&gt;1)),"x","")</f>
        <v>x</v>
      </c>
      <c r="AH435" s="625"/>
      <c r="AI435" s="625"/>
      <c r="AJ435" s="636"/>
      <c r="AK435" s="625"/>
      <c r="AL435" s="76"/>
      <c r="AM435" s="125"/>
      <c r="AN435" s="75"/>
      <c r="AO435" s="75"/>
      <c r="AP435" s="77"/>
      <c r="AQ435" s="77"/>
      <c r="AR435" s="77"/>
    </row>
    <row r="436" spans="1:47" s="446" customFormat="1" ht="24" customHeight="1">
      <c r="A436" s="299">
        <v>116</v>
      </c>
      <c r="B436" s="299">
        <f>IF(E436=1,1,IF(E436&gt;1,#REF!+1,""))</f>
        <v>1</v>
      </c>
      <c r="C436" s="648" t="s">
        <v>2248</v>
      </c>
      <c r="D436" s="649" t="s">
        <v>2248</v>
      </c>
      <c r="E436" s="616">
        <v>1</v>
      </c>
      <c r="F436" s="650">
        <v>32987</v>
      </c>
      <c r="G436" s="618">
        <v>1</v>
      </c>
      <c r="H436" s="651" t="s">
        <v>2249</v>
      </c>
      <c r="I436" s="620" t="s">
        <v>1325</v>
      </c>
      <c r="J436" s="620" t="s">
        <v>1326</v>
      </c>
      <c r="K436" s="620">
        <v>389</v>
      </c>
      <c r="L436" s="620" t="s">
        <v>1327</v>
      </c>
      <c r="M436" s="620">
        <v>15094</v>
      </c>
      <c r="N436" s="442" t="s">
        <v>1336</v>
      </c>
      <c r="O436" s="618">
        <v>6</v>
      </c>
      <c r="P436" s="548">
        <v>2</v>
      </c>
      <c r="Q436" s="618">
        <v>197</v>
      </c>
      <c r="R436" s="618" t="s">
        <v>1329</v>
      </c>
      <c r="S436" s="621">
        <v>135</v>
      </c>
      <c r="T436" s="621">
        <v>10</v>
      </c>
      <c r="U436" s="621"/>
      <c r="V436" s="621"/>
      <c r="W436" s="621"/>
      <c r="X436" s="621"/>
      <c r="Y436" s="621"/>
      <c r="Z436" s="621"/>
      <c r="AA436" s="621"/>
      <c r="AB436" s="621"/>
      <c r="AC436" s="621"/>
      <c r="AD436" s="621">
        <v>10</v>
      </c>
      <c r="AE436" s="618"/>
      <c r="AF436" s="618"/>
      <c r="AG436" s="196" t="str">
        <f t="shared" si="125"/>
        <v>x</v>
      </c>
      <c r="AH436" s="618"/>
      <c r="AI436" s="618"/>
      <c r="AJ436" s="622">
        <v>7</v>
      </c>
      <c r="AK436" s="618"/>
      <c r="AL436" s="301">
        <f t="shared" ca="1" si="119"/>
        <v>35.665753424657531</v>
      </c>
      <c r="AM436" s="125">
        <f t="shared" si="120"/>
        <v>6</v>
      </c>
      <c r="AN436" s="125" t="e">
        <f>IF(AM436="","",(VLOOKUP(AM436,$AO$10:$AR$47,2,0)))</f>
        <v>#N/A</v>
      </c>
      <c r="AO436" s="125">
        <v>14</v>
      </c>
      <c r="AP436" s="197" t="s">
        <v>41</v>
      </c>
      <c r="AQ436" s="197">
        <v>44</v>
      </c>
      <c r="AR436" s="197" t="s">
        <v>64</v>
      </c>
      <c r="AU436" s="446" t="s">
        <v>24</v>
      </c>
    </row>
    <row r="437" spans="1:47" s="70" customFormat="1" ht="24" customHeight="1">
      <c r="A437" s="299" t="str">
        <f>IF(E437=1,SUMIF(E$10:E437,1),"")</f>
        <v/>
      </c>
      <c r="B437" s="295">
        <f t="shared" si="122"/>
        <v>2</v>
      </c>
      <c r="C437" s="648" t="s">
        <v>2248</v>
      </c>
      <c r="D437" s="652" t="s">
        <v>2250</v>
      </c>
      <c r="E437" s="627">
        <v>4</v>
      </c>
      <c r="F437" s="653">
        <v>19134</v>
      </c>
      <c r="G437" s="625">
        <v>2</v>
      </c>
      <c r="H437" s="654" t="s">
        <v>2251</v>
      </c>
      <c r="I437" s="626" t="s">
        <v>1325</v>
      </c>
      <c r="J437" s="626" t="s">
        <v>1326</v>
      </c>
      <c r="K437" s="626">
        <v>389</v>
      </c>
      <c r="L437" s="626" t="s">
        <v>1327</v>
      </c>
      <c r="M437" s="626">
        <v>15094</v>
      </c>
      <c r="N437" s="456" t="s">
        <v>1336</v>
      </c>
      <c r="O437" s="625">
        <v>6</v>
      </c>
      <c r="P437" s="539"/>
      <c r="Q437" s="539"/>
      <c r="R437" s="539"/>
      <c r="S437" s="635"/>
      <c r="T437" s="635"/>
      <c r="U437" s="621"/>
      <c r="V437" s="621"/>
      <c r="W437" s="621"/>
      <c r="X437" s="621"/>
      <c r="Y437" s="621"/>
      <c r="Z437" s="621"/>
      <c r="AA437" s="621"/>
      <c r="AB437" s="621"/>
      <c r="AC437" s="621"/>
      <c r="AD437" s="621"/>
      <c r="AE437" s="625"/>
      <c r="AF437" s="625"/>
      <c r="AG437" s="196" t="str">
        <f t="shared" si="125"/>
        <v>x</v>
      </c>
      <c r="AH437" s="625"/>
      <c r="AI437" s="625"/>
      <c r="AJ437" s="621"/>
      <c r="AK437" s="625"/>
      <c r="AL437" s="76">
        <f t="shared" ca="1" si="119"/>
        <v>73.61917808219178</v>
      </c>
      <c r="AM437" s="125" t="str">
        <f t="shared" si="120"/>
        <v/>
      </c>
      <c r="AN437" s="75" t="str">
        <f>IF(AM437="","",(VLOOKUP(AM437,$AO$10:$AR$47,2,0)))</f>
        <v/>
      </c>
      <c r="AO437" s="75">
        <v>15</v>
      </c>
      <c r="AP437" s="77" t="s">
        <v>42</v>
      </c>
      <c r="AQ437" s="77">
        <v>45</v>
      </c>
      <c r="AR437" s="77" t="s">
        <v>65</v>
      </c>
    </row>
    <row r="438" spans="1:47" s="70" customFormat="1" ht="24" customHeight="1">
      <c r="A438" s="299" t="str">
        <f>IF(E438=1,SUMIF(E$10:E438,1),"")</f>
        <v/>
      </c>
      <c r="B438" s="295">
        <f t="shared" si="122"/>
        <v>3</v>
      </c>
      <c r="C438" s="648" t="s">
        <v>2248</v>
      </c>
      <c r="D438" s="652" t="s">
        <v>2252</v>
      </c>
      <c r="E438" s="627">
        <v>2</v>
      </c>
      <c r="F438" s="653">
        <v>32100</v>
      </c>
      <c r="G438" s="625">
        <v>2</v>
      </c>
      <c r="H438" s="654" t="s">
        <v>2253</v>
      </c>
      <c r="I438" s="626" t="s">
        <v>1325</v>
      </c>
      <c r="J438" s="626" t="s">
        <v>1326</v>
      </c>
      <c r="K438" s="626">
        <v>389</v>
      </c>
      <c r="L438" s="626" t="s">
        <v>1327</v>
      </c>
      <c r="M438" s="626">
        <v>15094</v>
      </c>
      <c r="N438" s="456" t="s">
        <v>1336</v>
      </c>
      <c r="O438" s="625">
        <v>6</v>
      </c>
      <c r="P438" s="539"/>
      <c r="Q438" s="539"/>
      <c r="R438" s="539"/>
      <c r="S438" s="635"/>
      <c r="T438" s="635"/>
      <c r="U438" s="621"/>
      <c r="V438" s="621"/>
      <c r="W438" s="621"/>
      <c r="X438" s="621"/>
      <c r="Y438" s="621"/>
      <c r="Z438" s="621"/>
      <c r="AA438" s="621"/>
      <c r="AB438" s="621"/>
      <c r="AC438" s="621"/>
      <c r="AD438" s="621"/>
      <c r="AE438" s="625"/>
      <c r="AF438" s="625"/>
      <c r="AG438" s="196" t="str">
        <f t="shared" si="125"/>
        <v>x</v>
      </c>
      <c r="AH438" s="625"/>
      <c r="AI438" s="625"/>
      <c r="AJ438" s="621"/>
      <c r="AK438" s="625"/>
      <c r="AL438" s="76">
        <f t="shared" ca="1" si="119"/>
        <v>38.095890410958901</v>
      </c>
      <c r="AM438" s="125" t="str">
        <f t="shared" si="120"/>
        <v/>
      </c>
      <c r="AN438" s="75" t="str">
        <f>IF(AM438="","",(VLOOKUP(AM438,$AO$10:$AR$47,2,0)))</f>
        <v/>
      </c>
      <c r="AO438" s="75">
        <v>16</v>
      </c>
      <c r="AP438" s="77" t="s">
        <v>1123</v>
      </c>
      <c r="AQ438" s="77">
        <v>46</v>
      </c>
      <c r="AR438" s="77" t="s">
        <v>1124</v>
      </c>
    </row>
    <row r="439" spans="1:47" s="446" customFormat="1" ht="24" customHeight="1">
      <c r="A439" s="299" t="str">
        <f>IF(E439=1,SUMIF(E$10:E439,1),"")</f>
        <v/>
      </c>
      <c r="B439" s="295">
        <f t="shared" si="122"/>
        <v>4</v>
      </c>
      <c r="C439" s="648" t="s">
        <v>2248</v>
      </c>
      <c r="D439" s="456" t="s">
        <v>2254</v>
      </c>
      <c r="E439" s="627">
        <v>3</v>
      </c>
      <c r="F439" s="653">
        <v>41275</v>
      </c>
      <c r="G439" s="625">
        <v>1</v>
      </c>
      <c r="H439" s="654" t="s">
        <v>2255</v>
      </c>
      <c r="I439" s="626" t="s">
        <v>1325</v>
      </c>
      <c r="J439" s="626" t="s">
        <v>1326</v>
      </c>
      <c r="K439" s="626">
        <v>389</v>
      </c>
      <c r="L439" s="626" t="s">
        <v>1327</v>
      </c>
      <c r="M439" s="626">
        <v>15094</v>
      </c>
      <c r="N439" s="456" t="s">
        <v>1336</v>
      </c>
      <c r="O439" s="625">
        <v>6</v>
      </c>
      <c r="P439" s="539"/>
      <c r="Q439" s="539"/>
      <c r="R439" s="539"/>
      <c r="S439" s="635"/>
      <c r="T439" s="635"/>
      <c r="U439" s="621"/>
      <c r="V439" s="621"/>
      <c r="W439" s="621"/>
      <c r="X439" s="621"/>
      <c r="Y439" s="621"/>
      <c r="Z439" s="621" t="s">
        <v>106</v>
      </c>
      <c r="AA439" s="621"/>
      <c r="AB439" s="621"/>
      <c r="AC439" s="621"/>
      <c r="AD439" s="621"/>
      <c r="AE439" s="625"/>
      <c r="AF439" s="625"/>
      <c r="AG439" s="196" t="str">
        <f t="shared" si="125"/>
        <v>x</v>
      </c>
      <c r="AH439" s="625"/>
      <c r="AI439" s="625"/>
      <c r="AJ439" s="621"/>
      <c r="AK439" s="625"/>
      <c r="AL439" s="301">
        <f t="shared" ca="1" si="119"/>
        <v>12.95890410958904</v>
      </c>
      <c r="AM439" s="125" t="str">
        <f t="shared" si="120"/>
        <v/>
      </c>
      <c r="AN439" s="125" t="str">
        <f>IF(AM439="","",(VLOOKUP(AM439,$AO$10:$AR$47,2,0)))</f>
        <v/>
      </c>
      <c r="AO439" s="125">
        <v>17</v>
      </c>
      <c r="AP439" s="197" t="s">
        <v>1128</v>
      </c>
      <c r="AQ439" s="197">
        <v>47</v>
      </c>
      <c r="AR439" s="197" t="s">
        <v>1129</v>
      </c>
    </row>
    <row r="440" spans="1:47" s="70" customFormat="1" ht="24" customHeight="1">
      <c r="A440" s="299" t="str">
        <f>IF(E440=1,SUMIF(E$10:E440,1),"")</f>
        <v/>
      </c>
      <c r="B440" s="295">
        <f t="shared" si="122"/>
        <v>5</v>
      </c>
      <c r="C440" s="648" t="s">
        <v>2248</v>
      </c>
      <c r="D440" s="456" t="s">
        <v>2256</v>
      </c>
      <c r="E440" s="627">
        <v>3</v>
      </c>
      <c r="F440" s="653">
        <v>42736</v>
      </c>
      <c r="G440" s="625">
        <v>2</v>
      </c>
      <c r="H440" s="654" t="s">
        <v>2257</v>
      </c>
      <c r="I440" s="626" t="s">
        <v>1325</v>
      </c>
      <c r="J440" s="626" t="s">
        <v>1326</v>
      </c>
      <c r="K440" s="626">
        <v>389</v>
      </c>
      <c r="L440" s="626" t="s">
        <v>1327</v>
      </c>
      <c r="M440" s="626">
        <v>15094</v>
      </c>
      <c r="N440" s="456" t="s">
        <v>1336</v>
      </c>
      <c r="O440" s="625">
        <v>6</v>
      </c>
      <c r="P440" s="539"/>
      <c r="Q440" s="539"/>
      <c r="R440" s="539"/>
      <c r="S440" s="635"/>
      <c r="T440" s="635"/>
      <c r="U440" s="621"/>
      <c r="V440" s="621"/>
      <c r="W440" s="621"/>
      <c r="X440" s="621"/>
      <c r="Y440" s="621"/>
      <c r="Z440" s="621"/>
      <c r="AA440" s="621"/>
      <c r="AB440" s="621"/>
      <c r="AC440" s="621"/>
      <c r="AD440" s="621"/>
      <c r="AE440" s="625"/>
      <c r="AF440" s="625"/>
      <c r="AG440" s="196" t="str">
        <f t="shared" si="125"/>
        <v>x</v>
      </c>
      <c r="AH440" s="625"/>
      <c r="AI440" s="625"/>
      <c r="AJ440" s="621"/>
      <c r="AK440" s="625"/>
      <c r="AL440" s="76">
        <f t="shared" ca="1" si="119"/>
        <v>8.956164383561644</v>
      </c>
      <c r="AM440" s="125" t="str">
        <f>IF(AND(E440=1,AG440=""),1,IF(AND(E440=1,O440=1,AG440="x"),#REF!,IF(AND(E440=1,O440&lt;&gt;1),O440,IF(OR(E440&gt;1,E440=0),""))))</f>
        <v/>
      </c>
      <c r="AN440" s="75" t="str">
        <f>IF(AM440="","",(VLOOKUP(AM440,$AO$10:$AR$47,2,0)))</f>
        <v/>
      </c>
      <c r="AO440" s="75">
        <v>18</v>
      </c>
      <c r="AP440" s="77" t="s">
        <v>1132</v>
      </c>
      <c r="AQ440" s="77">
        <v>48</v>
      </c>
      <c r="AR440" s="77" t="s">
        <v>1133</v>
      </c>
    </row>
    <row r="441" spans="1:47" s="70" customFormat="1" ht="24" customHeight="1">
      <c r="A441" s="299" t="str">
        <f>IF(E441=1,SUMIF(E$10:E441,1),"")</f>
        <v/>
      </c>
      <c r="B441" s="295">
        <v>6</v>
      </c>
      <c r="C441" s="648" t="s">
        <v>2248</v>
      </c>
      <c r="D441" s="652" t="s">
        <v>2258</v>
      </c>
      <c r="E441" s="627">
        <v>3</v>
      </c>
      <c r="F441" s="653">
        <v>45401</v>
      </c>
      <c r="G441" s="625">
        <v>2</v>
      </c>
      <c r="H441" s="654" t="s">
        <v>2259</v>
      </c>
      <c r="I441" s="626"/>
      <c r="J441" s="626"/>
      <c r="K441" s="626"/>
      <c r="L441" s="626"/>
      <c r="M441" s="626"/>
      <c r="N441" s="456" t="s">
        <v>1336</v>
      </c>
      <c r="O441" s="625">
        <v>6</v>
      </c>
      <c r="P441" s="539"/>
      <c r="Q441" s="539"/>
      <c r="R441" s="539"/>
      <c r="S441" s="635"/>
      <c r="T441" s="635"/>
      <c r="U441" s="621"/>
      <c r="V441" s="621"/>
      <c r="W441" s="621"/>
      <c r="X441" s="621"/>
      <c r="Y441" s="621"/>
      <c r="Z441" s="621"/>
      <c r="AA441" s="621"/>
      <c r="AB441" s="621"/>
      <c r="AC441" s="621"/>
      <c r="AD441" s="621"/>
      <c r="AE441" s="625"/>
      <c r="AF441" s="625"/>
      <c r="AG441" s="196" t="str">
        <f t="shared" si="125"/>
        <v>x</v>
      </c>
      <c r="AH441" s="625"/>
      <c r="AI441" s="625"/>
      <c r="AJ441" s="621"/>
      <c r="AK441" s="625"/>
      <c r="AL441" s="76">
        <f ca="1">IF(F441="","",(TODAY()-F441)/365)</f>
        <v>1.6547945205479453</v>
      </c>
      <c r="AM441" s="125"/>
      <c r="AN441" s="75"/>
      <c r="AO441" s="75"/>
      <c r="AP441" s="77"/>
      <c r="AQ441" s="77"/>
      <c r="AR441" s="77"/>
    </row>
    <row r="442" spans="1:47" s="446" customFormat="1" ht="33" customHeight="1">
      <c r="A442" s="299">
        <v>117</v>
      </c>
      <c r="B442" s="299">
        <f>IF(E442=1,1,IF(E442&gt;1,#REF!+1,""))</f>
        <v>1</v>
      </c>
      <c r="C442" s="655" t="s">
        <v>2260</v>
      </c>
      <c r="D442" s="656" t="s">
        <v>2260</v>
      </c>
      <c r="E442" s="329">
        <v>1</v>
      </c>
      <c r="F442" s="650" t="s">
        <v>2261</v>
      </c>
      <c r="G442" s="618">
        <v>1</v>
      </c>
      <c r="H442" s="651" t="s">
        <v>2262</v>
      </c>
      <c r="I442" s="620" t="s">
        <v>1325</v>
      </c>
      <c r="J442" s="620" t="s">
        <v>1326</v>
      </c>
      <c r="K442" s="620">
        <v>389</v>
      </c>
      <c r="L442" s="620" t="s">
        <v>1327</v>
      </c>
      <c r="M442" s="620">
        <v>15094</v>
      </c>
      <c r="N442" s="329" t="s">
        <v>1336</v>
      </c>
      <c r="O442" s="618">
        <v>6</v>
      </c>
      <c r="P442" s="548">
        <v>2</v>
      </c>
      <c r="Q442" s="618">
        <v>197</v>
      </c>
      <c r="R442" s="618" t="s">
        <v>1329</v>
      </c>
      <c r="S442" s="548">
        <v>135</v>
      </c>
      <c r="T442" s="548">
        <v>10</v>
      </c>
      <c r="U442" s="657"/>
      <c r="V442" s="657"/>
      <c r="W442" s="657"/>
      <c r="X442" s="657"/>
      <c r="Y442" s="657"/>
      <c r="Z442" s="657"/>
      <c r="AA442" s="657"/>
      <c r="AB442" s="657"/>
      <c r="AC442" s="657"/>
      <c r="AD442" s="657">
        <v>10</v>
      </c>
      <c r="AE442" s="657"/>
      <c r="AF442" s="657"/>
      <c r="AG442" s="196" t="str">
        <f t="shared" si="125"/>
        <v>x</v>
      </c>
      <c r="AH442" s="548" t="s">
        <v>106</v>
      </c>
      <c r="AI442" s="548"/>
      <c r="AJ442" s="658">
        <v>6</v>
      </c>
      <c r="AK442" s="548"/>
      <c r="AL442" s="301">
        <f t="shared" ca="1" si="119"/>
        <v>62.30958904109589</v>
      </c>
      <c r="AM442" s="125">
        <f t="shared" si="120"/>
        <v>6</v>
      </c>
      <c r="AN442" s="125" t="e">
        <f t="shared" ref="AN442:AN463" si="126">IF(AM442="","",(VLOOKUP(AM442,$AO$10:$AR$47,2,0)))</f>
        <v>#N/A</v>
      </c>
      <c r="AO442" s="125">
        <v>20</v>
      </c>
      <c r="AP442" s="197" t="s">
        <v>1141</v>
      </c>
      <c r="AQ442" s="197">
        <v>50</v>
      </c>
      <c r="AR442" s="197" t="s">
        <v>1142</v>
      </c>
    </row>
    <row r="443" spans="1:47" s="446" customFormat="1" ht="24" customHeight="1">
      <c r="A443" s="299" t="str">
        <f>IF(E443=1,SUMIF(E$10:E443,1),"")</f>
        <v/>
      </c>
      <c r="B443" s="295">
        <f t="shared" si="122"/>
        <v>2</v>
      </c>
      <c r="C443" s="655" t="s">
        <v>2260</v>
      </c>
      <c r="D443" s="655" t="s">
        <v>2263</v>
      </c>
      <c r="E443" s="315">
        <v>2</v>
      </c>
      <c r="F443" s="653" t="s">
        <v>2264</v>
      </c>
      <c r="G443" s="625">
        <v>2</v>
      </c>
      <c r="H443" s="654" t="s">
        <v>2265</v>
      </c>
      <c r="I443" s="626" t="s">
        <v>1325</v>
      </c>
      <c r="J443" s="626" t="s">
        <v>1326</v>
      </c>
      <c r="K443" s="626">
        <v>389</v>
      </c>
      <c r="L443" s="626" t="s">
        <v>1327</v>
      </c>
      <c r="M443" s="626">
        <v>15094</v>
      </c>
      <c r="N443" s="315" t="s">
        <v>1336</v>
      </c>
      <c r="O443" s="625">
        <v>6</v>
      </c>
      <c r="P443" s="539"/>
      <c r="Q443" s="539"/>
      <c r="R443" s="539"/>
      <c r="S443" s="539"/>
      <c r="T443" s="539"/>
      <c r="U443" s="657"/>
      <c r="V443" s="657"/>
      <c r="W443" s="657"/>
      <c r="X443" s="657"/>
      <c r="Y443" s="657"/>
      <c r="Z443" s="657"/>
      <c r="AA443" s="657"/>
      <c r="AB443" s="657"/>
      <c r="AC443" s="657"/>
      <c r="AD443" s="657"/>
      <c r="AE443" s="657"/>
      <c r="AF443" s="657"/>
      <c r="AG443" s="196" t="str">
        <f t="shared" si="125"/>
        <v>x</v>
      </c>
      <c r="AH443" s="539" t="s">
        <v>106</v>
      </c>
      <c r="AI443" s="539"/>
      <c r="AJ443" s="657"/>
      <c r="AK443" s="539"/>
      <c r="AL443" s="301">
        <f t="shared" ca="1" si="119"/>
        <v>66.887671232876713</v>
      </c>
      <c r="AM443" s="125" t="str">
        <f>IF(AND(E443=1,AG443=""),1,IF(AND(E443=1,O443=1,AG443="x"),#REF!,IF(AND(E443=1,O443&lt;&gt;1),O443,IF(OR(E443&gt;1,E443=0),""))))</f>
        <v/>
      </c>
      <c r="AN443" s="125" t="str">
        <f t="shared" si="126"/>
        <v/>
      </c>
      <c r="AO443" s="125">
        <v>21</v>
      </c>
      <c r="AP443" s="197" t="s">
        <v>43</v>
      </c>
      <c r="AQ443" s="197">
        <v>51</v>
      </c>
      <c r="AR443" s="197" t="s">
        <v>66</v>
      </c>
    </row>
    <row r="444" spans="1:47" s="446" customFormat="1" ht="38.25" customHeight="1">
      <c r="A444" s="299">
        <v>118</v>
      </c>
      <c r="B444" s="299">
        <f>IF(E444=1,1,IF(E444&gt;1,#REF!+1,""))</f>
        <v>1</v>
      </c>
      <c r="C444" s="648" t="s">
        <v>2266</v>
      </c>
      <c r="D444" s="649" t="s">
        <v>2266</v>
      </c>
      <c r="E444" s="616">
        <v>1</v>
      </c>
      <c r="F444" s="650">
        <v>21203</v>
      </c>
      <c r="G444" s="618">
        <v>1</v>
      </c>
      <c r="H444" s="651" t="s">
        <v>2267</v>
      </c>
      <c r="I444" s="620" t="s">
        <v>1325</v>
      </c>
      <c r="J444" s="620" t="s">
        <v>1326</v>
      </c>
      <c r="K444" s="620">
        <v>389</v>
      </c>
      <c r="L444" s="620" t="s">
        <v>1327</v>
      </c>
      <c r="M444" s="620">
        <v>15094</v>
      </c>
      <c r="N444" s="442" t="s">
        <v>1336</v>
      </c>
      <c r="O444" s="618">
        <v>6</v>
      </c>
      <c r="P444" s="618">
        <v>1</v>
      </c>
      <c r="Q444" s="618">
        <v>197</v>
      </c>
      <c r="R444" s="618" t="s">
        <v>1329</v>
      </c>
      <c r="S444" s="621">
        <v>140</v>
      </c>
      <c r="T444" s="621">
        <v>20</v>
      </c>
      <c r="U444" s="621"/>
      <c r="V444" s="621"/>
      <c r="W444" s="621"/>
      <c r="X444" s="621"/>
      <c r="Y444" s="621"/>
      <c r="Z444" s="621"/>
      <c r="AA444" s="621"/>
      <c r="AB444" s="621">
        <v>8</v>
      </c>
      <c r="AC444" s="621"/>
      <c r="AD444" s="621">
        <v>10</v>
      </c>
      <c r="AE444" s="618"/>
      <c r="AF444" s="618"/>
      <c r="AG444" s="196" t="str">
        <f t="shared" si="125"/>
        <v>x</v>
      </c>
      <c r="AH444" s="618"/>
      <c r="AI444" s="618"/>
      <c r="AJ444" s="621">
        <v>5</v>
      </c>
      <c r="AK444" s="618"/>
      <c r="AL444" s="301">
        <f t="shared" ca="1" si="119"/>
        <v>67.950684931506856</v>
      </c>
      <c r="AM444" s="125">
        <f t="shared" si="120"/>
        <v>6</v>
      </c>
      <c r="AN444" s="125" t="e">
        <f t="shared" si="126"/>
        <v>#N/A</v>
      </c>
      <c r="AO444" s="125">
        <v>23</v>
      </c>
      <c r="AP444" s="197" t="s">
        <v>45</v>
      </c>
      <c r="AQ444" s="197">
        <v>53</v>
      </c>
      <c r="AR444" s="197" t="s">
        <v>68</v>
      </c>
    </row>
    <row r="445" spans="1:47" s="70" customFormat="1" ht="24" customHeight="1">
      <c r="A445" s="299" t="str">
        <f>IF(E445=1,SUMIF(E$10:E445,1),"")</f>
        <v/>
      </c>
      <c r="B445" s="295">
        <f t="shared" si="122"/>
        <v>2</v>
      </c>
      <c r="C445" s="648" t="s">
        <v>2266</v>
      </c>
      <c r="D445" s="648" t="s">
        <v>2268</v>
      </c>
      <c r="E445" s="627">
        <v>2</v>
      </c>
      <c r="F445" s="653">
        <v>21313</v>
      </c>
      <c r="G445" s="625">
        <v>2</v>
      </c>
      <c r="H445" s="637" t="s">
        <v>2269</v>
      </c>
      <c r="I445" s="626" t="s">
        <v>1325</v>
      </c>
      <c r="J445" s="626" t="s">
        <v>1326</v>
      </c>
      <c r="K445" s="626">
        <v>389</v>
      </c>
      <c r="L445" s="626" t="s">
        <v>1327</v>
      </c>
      <c r="M445" s="626">
        <v>15094</v>
      </c>
      <c r="N445" s="456" t="s">
        <v>1336</v>
      </c>
      <c r="O445" s="625">
        <v>6</v>
      </c>
      <c r="P445" s="625"/>
      <c r="Q445" s="625"/>
      <c r="R445" s="625"/>
      <c r="S445" s="635"/>
      <c r="T445" s="635"/>
      <c r="U445" s="621"/>
      <c r="V445" s="621"/>
      <c r="W445" s="621"/>
      <c r="X445" s="621"/>
      <c r="Y445" s="621"/>
      <c r="Z445" s="621"/>
      <c r="AA445" s="621"/>
      <c r="AB445" s="621"/>
      <c r="AC445" s="621"/>
      <c r="AD445" s="621"/>
      <c r="AE445" s="625"/>
      <c r="AF445" s="625"/>
      <c r="AG445" s="625" t="str">
        <f t="shared" ref="AG445:AG467" si="127">IF(OR(AND(E445&lt;&gt;0,O445&lt;&gt;"kinh"),AND(E445=1,O445&lt;&gt;"kinh"),AND(E446=2,O446&lt;&gt;"kinh")),"x","")</f>
        <v>x</v>
      </c>
      <c r="AH445" s="625"/>
      <c r="AI445" s="625"/>
      <c r="AJ445" s="621"/>
      <c r="AK445" s="625"/>
      <c r="AL445" s="76">
        <f t="shared" ca="1" si="119"/>
        <v>67.649315068493152</v>
      </c>
      <c r="AM445" s="125" t="str">
        <f t="shared" si="120"/>
        <v/>
      </c>
      <c r="AN445" s="125" t="str">
        <f t="shared" si="126"/>
        <v/>
      </c>
      <c r="AO445" s="125">
        <v>24</v>
      </c>
      <c r="AP445" s="197" t="s">
        <v>5</v>
      </c>
      <c r="AQ445" s="197">
        <v>54</v>
      </c>
      <c r="AR445" s="197" t="s">
        <v>69</v>
      </c>
    </row>
    <row r="446" spans="1:47" s="70" customFormat="1" ht="24" customHeight="1">
      <c r="A446" s="299" t="str">
        <f>IF(E446=1,SUMIF(E$10:E446,1),"")</f>
        <v/>
      </c>
      <c r="B446" s="295">
        <f t="shared" si="122"/>
        <v>3</v>
      </c>
      <c r="C446" s="648" t="s">
        <v>2266</v>
      </c>
      <c r="D446" s="648" t="s">
        <v>2270</v>
      </c>
      <c r="E446" s="627">
        <v>3</v>
      </c>
      <c r="F446" s="653" t="s">
        <v>2271</v>
      </c>
      <c r="G446" s="625">
        <v>1</v>
      </c>
      <c r="H446" s="634" t="s">
        <v>2272</v>
      </c>
      <c r="I446" s="626" t="s">
        <v>1325</v>
      </c>
      <c r="J446" s="626" t="s">
        <v>1326</v>
      </c>
      <c r="K446" s="626">
        <v>389</v>
      </c>
      <c r="L446" s="626" t="s">
        <v>1327</v>
      </c>
      <c r="M446" s="626">
        <v>15094</v>
      </c>
      <c r="N446" s="456" t="s">
        <v>1336</v>
      </c>
      <c r="O446" s="625">
        <v>6</v>
      </c>
      <c r="P446" s="625"/>
      <c r="Q446" s="625"/>
      <c r="R446" s="625"/>
      <c r="S446" s="635"/>
      <c r="T446" s="635"/>
      <c r="U446" s="621"/>
      <c r="V446" s="621"/>
      <c r="W446" s="621"/>
      <c r="X446" s="621"/>
      <c r="Y446" s="621"/>
      <c r="Z446" s="621"/>
      <c r="AA446" s="621"/>
      <c r="AB446" s="621"/>
      <c r="AC446" s="621"/>
      <c r="AD446" s="621"/>
      <c r="AE446" s="625"/>
      <c r="AF446" s="625"/>
      <c r="AG446" s="625" t="str">
        <f t="shared" si="127"/>
        <v>x</v>
      </c>
      <c r="AH446" s="625"/>
      <c r="AI446" s="625"/>
      <c r="AJ446" s="621"/>
      <c r="AK446" s="625"/>
      <c r="AL446" s="76">
        <f t="shared" ca="1" si="119"/>
        <v>37.835616438356162</v>
      </c>
      <c r="AM446" s="125" t="str">
        <f t="shared" si="120"/>
        <v/>
      </c>
      <c r="AN446" s="75" t="str">
        <f t="shared" si="126"/>
        <v/>
      </c>
      <c r="AO446" s="75">
        <v>25</v>
      </c>
      <c r="AP446" s="77" t="s">
        <v>46</v>
      </c>
      <c r="AQ446" s="77">
        <v>55</v>
      </c>
      <c r="AR446" s="77" t="s">
        <v>70</v>
      </c>
    </row>
    <row r="447" spans="1:47" s="446" customFormat="1" ht="24" customHeight="1">
      <c r="A447" s="299" t="str">
        <f>IF(E447=1,SUMIF(E$10:E447,1),"")</f>
        <v/>
      </c>
      <c r="B447" s="295">
        <f t="shared" si="122"/>
        <v>4</v>
      </c>
      <c r="C447" s="648" t="s">
        <v>2266</v>
      </c>
      <c r="D447" s="648" t="s">
        <v>2273</v>
      </c>
      <c r="E447" s="627">
        <v>3</v>
      </c>
      <c r="F447" s="653">
        <v>33291</v>
      </c>
      <c r="G447" s="625">
        <v>1</v>
      </c>
      <c r="H447" s="654" t="s">
        <v>2274</v>
      </c>
      <c r="I447" s="626" t="s">
        <v>1325</v>
      </c>
      <c r="J447" s="626" t="s">
        <v>1326</v>
      </c>
      <c r="K447" s="626">
        <v>389</v>
      </c>
      <c r="L447" s="626" t="s">
        <v>1327</v>
      </c>
      <c r="M447" s="626">
        <v>15094</v>
      </c>
      <c r="N447" s="456" t="s">
        <v>1336</v>
      </c>
      <c r="O447" s="625">
        <v>6</v>
      </c>
      <c r="P447" s="625"/>
      <c r="Q447" s="625"/>
      <c r="R447" s="625"/>
      <c r="S447" s="635"/>
      <c r="T447" s="635"/>
      <c r="U447" s="621"/>
      <c r="V447" s="621"/>
      <c r="W447" s="621"/>
      <c r="X447" s="621"/>
      <c r="Y447" s="621"/>
      <c r="Z447" s="621"/>
      <c r="AA447" s="621"/>
      <c r="AB447" s="621"/>
      <c r="AC447" s="621"/>
      <c r="AD447" s="621"/>
      <c r="AE447" s="625"/>
      <c r="AF447" s="625"/>
      <c r="AG447" s="625" t="str">
        <f t="shared" si="127"/>
        <v>x</v>
      </c>
      <c r="AH447" s="625"/>
      <c r="AI447" s="625"/>
      <c r="AJ447" s="621"/>
      <c r="AK447" s="625"/>
      <c r="AL447" s="301">
        <f t="shared" ca="1" si="119"/>
        <v>34.832876712328769</v>
      </c>
      <c r="AM447" s="125" t="str">
        <f t="shared" si="120"/>
        <v/>
      </c>
      <c r="AN447" s="125" t="str">
        <f t="shared" si="126"/>
        <v/>
      </c>
      <c r="AO447" s="125">
        <v>26</v>
      </c>
      <c r="AP447" s="197" t="s">
        <v>47</v>
      </c>
      <c r="AQ447" s="197">
        <v>56</v>
      </c>
      <c r="AR447" s="197" t="s">
        <v>11</v>
      </c>
    </row>
    <row r="448" spans="1:47" s="70" customFormat="1" ht="24" customHeight="1">
      <c r="A448" s="299" t="str">
        <f>IF(E448=1,SUMIF(E$10:E448,1),"")</f>
        <v/>
      </c>
      <c r="B448" s="295">
        <f t="shared" si="122"/>
        <v>5</v>
      </c>
      <c r="C448" s="648" t="s">
        <v>2266</v>
      </c>
      <c r="D448" s="648" t="s">
        <v>2275</v>
      </c>
      <c r="E448" s="627">
        <v>3</v>
      </c>
      <c r="F448" s="653">
        <v>34726</v>
      </c>
      <c r="G448" s="625">
        <v>1</v>
      </c>
      <c r="H448" s="654" t="s">
        <v>2276</v>
      </c>
      <c r="I448" s="626" t="s">
        <v>1325</v>
      </c>
      <c r="J448" s="626" t="s">
        <v>1326</v>
      </c>
      <c r="K448" s="626">
        <v>389</v>
      </c>
      <c r="L448" s="626" t="s">
        <v>1327</v>
      </c>
      <c r="M448" s="626">
        <v>15094</v>
      </c>
      <c r="N448" s="456" t="s">
        <v>1336</v>
      </c>
      <c r="O448" s="625">
        <v>6</v>
      </c>
      <c r="P448" s="625"/>
      <c r="Q448" s="625"/>
      <c r="R448" s="625"/>
      <c r="S448" s="635"/>
      <c r="T448" s="635"/>
      <c r="U448" s="621"/>
      <c r="V448" s="621"/>
      <c r="W448" s="621"/>
      <c r="X448" s="621"/>
      <c r="Y448" s="621"/>
      <c r="Z448" s="621"/>
      <c r="AA448" s="621"/>
      <c r="AB448" s="621"/>
      <c r="AC448" s="621"/>
      <c r="AD448" s="621"/>
      <c r="AE448" s="625"/>
      <c r="AF448" s="625"/>
      <c r="AG448" s="625" t="str">
        <f t="shared" si="127"/>
        <v>x</v>
      </c>
      <c r="AH448" s="625"/>
      <c r="AI448" s="625"/>
      <c r="AJ448" s="621"/>
      <c r="AK448" s="625"/>
      <c r="AL448" s="76">
        <f t="shared" ca="1" si="119"/>
        <v>30.901369863013699</v>
      </c>
      <c r="AM448" s="125" t="str">
        <f t="shared" si="120"/>
        <v/>
      </c>
      <c r="AN448" s="75" t="str">
        <f t="shared" si="126"/>
        <v/>
      </c>
      <c r="AO448" s="75">
        <v>27</v>
      </c>
      <c r="AP448" s="77" t="s">
        <v>48</v>
      </c>
      <c r="AQ448" s="77"/>
      <c r="AR448" s="77"/>
    </row>
    <row r="449" spans="1:47" s="70" customFormat="1" ht="24" customHeight="1">
      <c r="A449" s="299" t="str">
        <f>IF(E449=1,SUMIF(E$10:E449,1),"")</f>
        <v/>
      </c>
      <c r="B449" s="295">
        <f t="shared" si="122"/>
        <v>6</v>
      </c>
      <c r="C449" s="648" t="s">
        <v>2266</v>
      </c>
      <c r="D449" s="648" t="s">
        <v>1468</v>
      </c>
      <c r="E449" s="627">
        <v>3</v>
      </c>
      <c r="F449" s="653">
        <v>36259</v>
      </c>
      <c r="G449" s="625">
        <v>1</v>
      </c>
      <c r="H449" s="654" t="s">
        <v>2277</v>
      </c>
      <c r="I449" s="626" t="s">
        <v>1325</v>
      </c>
      <c r="J449" s="626" t="s">
        <v>1326</v>
      </c>
      <c r="K449" s="626">
        <v>389</v>
      </c>
      <c r="L449" s="626" t="s">
        <v>1327</v>
      </c>
      <c r="M449" s="626">
        <v>15094</v>
      </c>
      <c r="N449" s="456" t="s">
        <v>1336</v>
      </c>
      <c r="O449" s="625">
        <v>6</v>
      </c>
      <c r="P449" s="625"/>
      <c r="Q449" s="625"/>
      <c r="R449" s="625"/>
      <c r="S449" s="635"/>
      <c r="T449" s="635"/>
      <c r="U449" s="621"/>
      <c r="V449" s="621"/>
      <c r="W449" s="621"/>
      <c r="X449" s="621"/>
      <c r="Y449" s="621"/>
      <c r="Z449" s="621"/>
      <c r="AA449" s="621"/>
      <c r="AB449" s="621"/>
      <c r="AC449" s="621"/>
      <c r="AD449" s="621"/>
      <c r="AE449" s="625"/>
      <c r="AF449" s="625"/>
      <c r="AG449" s="625" t="str">
        <f t="shared" si="127"/>
        <v>x</v>
      </c>
      <c r="AH449" s="625"/>
      <c r="AI449" s="625"/>
      <c r="AJ449" s="621"/>
      <c r="AK449" s="625"/>
      <c r="AL449" s="76">
        <f t="shared" ca="1" si="119"/>
        <v>26.701369863013699</v>
      </c>
      <c r="AM449" s="125" t="str">
        <f t="shared" si="120"/>
        <v/>
      </c>
      <c r="AN449" s="75" t="str">
        <f t="shared" si="126"/>
        <v/>
      </c>
      <c r="AO449" s="75">
        <v>28</v>
      </c>
      <c r="AP449" s="77" t="s">
        <v>49</v>
      </c>
      <c r="AQ449" s="77"/>
      <c r="AR449" s="77"/>
    </row>
    <row r="450" spans="1:47" s="70" customFormat="1" ht="24" customHeight="1">
      <c r="A450" s="299" t="str">
        <f>IF(E450=1,SUMIF(E$10:E450,1),"")</f>
        <v/>
      </c>
      <c r="B450" s="295">
        <f t="shared" si="122"/>
        <v>7</v>
      </c>
      <c r="C450" s="648" t="s">
        <v>2266</v>
      </c>
      <c r="D450" s="648" t="s">
        <v>2278</v>
      </c>
      <c r="E450" s="627">
        <v>3</v>
      </c>
      <c r="F450" s="653" t="s">
        <v>2279</v>
      </c>
      <c r="G450" s="625">
        <v>2</v>
      </c>
      <c r="H450" s="654" t="s">
        <v>2280</v>
      </c>
      <c r="I450" s="626" t="s">
        <v>1325</v>
      </c>
      <c r="J450" s="626" t="s">
        <v>1326</v>
      </c>
      <c r="K450" s="626">
        <v>389</v>
      </c>
      <c r="L450" s="626" t="s">
        <v>1327</v>
      </c>
      <c r="M450" s="626">
        <v>15094</v>
      </c>
      <c r="N450" s="456" t="s">
        <v>1336</v>
      </c>
      <c r="O450" s="625">
        <v>6</v>
      </c>
      <c r="P450" s="625"/>
      <c r="Q450" s="625"/>
      <c r="R450" s="625"/>
      <c r="S450" s="635"/>
      <c r="T450" s="635"/>
      <c r="U450" s="621"/>
      <c r="V450" s="621"/>
      <c r="W450" s="621"/>
      <c r="X450" s="621"/>
      <c r="Y450" s="621"/>
      <c r="Z450" s="621"/>
      <c r="AA450" s="621"/>
      <c r="AB450" s="621"/>
      <c r="AC450" s="621"/>
      <c r="AD450" s="621"/>
      <c r="AE450" s="625"/>
      <c r="AF450" s="625"/>
      <c r="AG450" s="625" t="str">
        <f t="shared" si="127"/>
        <v>x</v>
      </c>
      <c r="AH450" s="625"/>
      <c r="AI450" s="625"/>
      <c r="AJ450" s="621"/>
      <c r="AK450" s="625"/>
      <c r="AL450" s="76">
        <f t="shared" ca="1" si="119"/>
        <v>36.975342465753428</v>
      </c>
      <c r="AM450" s="125" t="str">
        <f t="shared" si="120"/>
        <v/>
      </c>
      <c r="AN450" s="75" t="str">
        <f t="shared" si="126"/>
        <v/>
      </c>
      <c r="AO450" s="75">
        <v>29</v>
      </c>
      <c r="AP450" s="77" t="s">
        <v>7</v>
      </c>
      <c r="AQ450" s="77"/>
      <c r="AR450" s="77"/>
    </row>
    <row r="451" spans="1:47" s="70" customFormat="1" ht="24" customHeight="1">
      <c r="A451" s="299" t="str">
        <f>IF(E451=1,SUMIF(E$10:E451,1),"")</f>
        <v/>
      </c>
      <c r="B451" s="295">
        <f t="shared" si="122"/>
        <v>8</v>
      </c>
      <c r="C451" s="648" t="s">
        <v>2266</v>
      </c>
      <c r="D451" s="659" t="s">
        <v>2281</v>
      </c>
      <c r="E451" s="456">
        <v>5</v>
      </c>
      <c r="F451" s="660">
        <v>43657</v>
      </c>
      <c r="G451" s="625">
        <v>1</v>
      </c>
      <c r="H451" s="624" t="s">
        <v>2282</v>
      </c>
      <c r="I451" s="626" t="s">
        <v>1325</v>
      </c>
      <c r="J451" s="626" t="s">
        <v>1326</v>
      </c>
      <c r="K451" s="626">
        <v>389</v>
      </c>
      <c r="L451" s="626" t="s">
        <v>1327</v>
      </c>
      <c r="M451" s="626">
        <v>15094</v>
      </c>
      <c r="N451" s="456" t="s">
        <v>1336</v>
      </c>
      <c r="O451" s="625">
        <v>6</v>
      </c>
      <c r="P451" s="625"/>
      <c r="Q451" s="625"/>
      <c r="R451" s="625"/>
      <c r="S451" s="635"/>
      <c r="T451" s="635"/>
      <c r="U451" s="621"/>
      <c r="V451" s="621"/>
      <c r="W451" s="621"/>
      <c r="X451" s="621"/>
      <c r="Y451" s="621"/>
      <c r="Z451" s="621"/>
      <c r="AA451" s="621"/>
      <c r="AB451" s="621"/>
      <c r="AC451" s="621"/>
      <c r="AD451" s="621"/>
      <c r="AE451" s="625"/>
      <c r="AF451" s="625"/>
      <c r="AG451" s="625" t="str">
        <f t="shared" si="127"/>
        <v>x</v>
      </c>
      <c r="AH451" s="625"/>
      <c r="AI451" s="625"/>
      <c r="AJ451" s="621"/>
      <c r="AK451" s="625"/>
      <c r="AL451" s="76">
        <f t="shared" ca="1" si="119"/>
        <v>6.4328767123287669</v>
      </c>
      <c r="AM451" s="125" t="str">
        <f>IF(AND(E451=1,AG451=""),1,IF(AND(E451=1,O451=1,AG451="x"),#REF!,IF(AND(E451=1,O451&lt;&gt;1),O451,IF(OR(E451&gt;1,E451=0),""))))</f>
        <v/>
      </c>
      <c r="AN451" s="75" t="str">
        <f t="shared" si="126"/>
        <v/>
      </c>
      <c r="AO451" s="75">
        <v>30</v>
      </c>
      <c r="AP451" s="77" t="s">
        <v>50</v>
      </c>
      <c r="AQ451" s="77"/>
      <c r="AR451" s="77"/>
    </row>
    <row r="452" spans="1:47" s="446" customFormat="1" ht="24" customHeight="1">
      <c r="A452" s="299">
        <v>119</v>
      </c>
      <c r="B452" s="299">
        <f>IF(E452=1,1,IF(E452&gt;1,#REF!+1,""))</f>
        <v>1</v>
      </c>
      <c r="C452" s="648" t="s">
        <v>2283</v>
      </c>
      <c r="D452" s="649" t="s">
        <v>2283</v>
      </c>
      <c r="E452" s="616">
        <v>1</v>
      </c>
      <c r="F452" s="650">
        <v>26134</v>
      </c>
      <c r="G452" s="618">
        <v>1</v>
      </c>
      <c r="H452" s="651" t="s">
        <v>2284</v>
      </c>
      <c r="I452" s="620" t="s">
        <v>1325</v>
      </c>
      <c r="J452" s="620" t="s">
        <v>1326</v>
      </c>
      <c r="K452" s="620">
        <v>389</v>
      </c>
      <c r="L452" s="620" t="s">
        <v>1327</v>
      </c>
      <c r="M452" s="620">
        <v>15094</v>
      </c>
      <c r="N452" s="442" t="s">
        <v>1336</v>
      </c>
      <c r="O452" s="618">
        <v>6</v>
      </c>
      <c r="P452" s="618">
        <v>1</v>
      </c>
      <c r="Q452" s="618">
        <v>197</v>
      </c>
      <c r="R452" s="618" t="s">
        <v>1329</v>
      </c>
      <c r="S452" s="621">
        <v>125</v>
      </c>
      <c r="T452" s="621">
        <v>10</v>
      </c>
      <c r="U452" s="621"/>
      <c r="V452" s="621"/>
      <c r="W452" s="621"/>
      <c r="X452" s="621"/>
      <c r="Y452" s="621"/>
      <c r="Z452" s="621"/>
      <c r="AA452" s="621"/>
      <c r="AB452" s="621"/>
      <c r="AC452" s="621"/>
      <c r="AD452" s="621">
        <v>10</v>
      </c>
      <c r="AE452" s="618"/>
      <c r="AF452" s="618"/>
      <c r="AG452" s="625" t="str">
        <f t="shared" si="127"/>
        <v>x</v>
      </c>
      <c r="AH452" s="618"/>
      <c r="AI452" s="618"/>
      <c r="AJ452" s="622">
        <v>5</v>
      </c>
      <c r="AK452" s="618"/>
      <c r="AL452" s="301">
        <f t="shared" ca="1" si="119"/>
        <v>54.441095890410956</v>
      </c>
      <c r="AM452" s="125">
        <f>IF(AND(E452=1,AG452=""),1,IF(AND(E452=1,O452=1,AG452="x"),#REF!,IF(AND(E452=1,O452&lt;&gt;1),O452,IF(OR(E452&gt;1,E452=0),""))))</f>
        <v>6</v>
      </c>
      <c r="AN452" s="125" t="e">
        <f t="shared" si="126"/>
        <v>#N/A</v>
      </c>
      <c r="AO452" s="197"/>
      <c r="AP452" s="197"/>
      <c r="AQ452" s="197"/>
      <c r="AR452" s="197"/>
    </row>
    <row r="453" spans="1:47" s="446" customFormat="1" ht="24" customHeight="1">
      <c r="A453" s="299">
        <v>120</v>
      </c>
      <c r="B453" s="299">
        <f>IF(E453=1,1,IF(E453&gt;1,#REF!+1,""))</f>
        <v>1</v>
      </c>
      <c r="C453" s="648" t="s">
        <v>2283</v>
      </c>
      <c r="D453" s="661" t="s">
        <v>2285</v>
      </c>
      <c r="E453" s="616">
        <v>1</v>
      </c>
      <c r="F453" s="617">
        <v>29999</v>
      </c>
      <c r="G453" s="618">
        <v>2</v>
      </c>
      <c r="H453" s="619" t="s">
        <v>2286</v>
      </c>
      <c r="I453" s="620" t="s">
        <v>1325</v>
      </c>
      <c r="J453" s="620" t="s">
        <v>1326</v>
      </c>
      <c r="K453" s="620">
        <v>389</v>
      </c>
      <c r="L453" s="620" t="s">
        <v>1327</v>
      </c>
      <c r="M453" s="620">
        <v>15094</v>
      </c>
      <c r="N453" s="442" t="s">
        <v>2287</v>
      </c>
      <c r="O453" s="618">
        <v>6</v>
      </c>
      <c r="P453" s="618">
        <v>1</v>
      </c>
      <c r="Q453" s="618">
        <v>197</v>
      </c>
      <c r="R453" s="618" t="s">
        <v>1329</v>
      </c>
      <c r="S453" s="618">
        <v>115</v>
      </c>
      <c r="T453" s="618">
        <v>20</v>
      </c>
      <c r="U453" s="621"/>
      <c r="V453" s="621">
        <v>2</v>
      </c>
      <c r="W453" s="621"/>
      <c r="X453" s="621"/>
      <c r="Y453" s="621"/>
      <c r="Z453" s="621"/>
      <c r="AA453" s="621"/>
      <c r="AB453" s="621"/>
      <c r="AC453" s="621">
        <v>9</v>
      </c>
      <c r="AD453" s="621"/>
      <c r="AE453" s="618"/>
      <c r="AF453" s="618"/>
      <c r="AG453" s="625" t="str">
        <f t="shared" si="127"/>
        <v>x</v>
      </c>
      <c r="AH453" s="618"/>
      <c r="AI453" s="618"/>
      <c r="AJ453" s="622">
        <v>1</v>
      </c>
      <c r="AK453" s="618"/>
      <c r="AL453" s="301">
        <f t="shared" ca="1" si="119"/>
        <v>43.852054794520548</v>
      </c>
      <c r="AM453" s="125">
        <f t="shared" si="120"/>
        <v>6</v>
      </c>
      <c r="AN453" s="125" t="e">
        <f t="shared" si="126"/>
        <v>#N/A</v>
      </c>
      <c r="AO453" s="197"/>
      <c r="AP453" s="197"/>
      <c r="AQ453" s="197"/>
      <c r="AR453" s="197"/>
    </row>
    <row r="454" spans="1:47" s="446" customFormat="1" ht="24" customHeight="1">
      <c r="A454" s="299" t="str">
        <f>IF(E454=1,SUMIF(E$10:E454,1),"")</f>
        <v/>
      </c>
      <c r="B454" s="295">
        <f t="shared" si="122"/>
        <v>2</v>
      </c>
      <c r="C454" s="648" t="s">
        <v>2283</v>
      </c>
      <c r="D454" s="662" t="s">
        <v>2288</v>
      </c>
      <c r="E454" s="627">
        <v>3</v>
      </c>
      <c r="F454" s="628">
        <v>41882</v>
      </c>
      <c r="G454" s="625">
        <v>2</v>
      </c>
      <c r="H454" s="624" t="s">
        <v>2289</v>
      </c>
      <c r="I454" s="626" t="s">
        <v>1325</v>
      </c>
      <c r="J454" s="626" t="s">
        <v>1326</v>
      </c>
      <c r="K454" s="626">
        <v>389</v>
      </c>
      <c r="L454" s="626" t="s">
        <v>1327</v>
      </c>
      <c r="M454" s="626">
        <v>15094</v>
      </c>
      <c r="N454" s="456" t="s">
        <v>2287</v>
      </c>
      <c r="O454" s="625">
        <v>6</v>
      </c>
      <c r="P454" s="625"/>
      <c r="Q454" s="625"/>
      <c r="R454" s="625"/>
      <c r="S454" s="618"/>
      <c r="T454" s="618"/>
      <c r="U454" s="621"/>
      <c r="V454" s="621"/>
      <c r="W454" s="621"/>
      <c r="X454" s="621"/>
      <c r="Y454" s="621"/>
      <c r="Z454" s="621"/>
      <c r="AA454" s="621"/>
      <c r="AB454" s="621"/>
      <c r="AC454" s="621"/>
      <c r="AD454" s="621"/>
      <c r="AE454" s="625"/>
      <c r="AF454" s="625"/>
      <c r="AG454" s="625" t="str">
        <f t="shared" si="127"/>
        <v>x</v>
      </c>
      <c r="AH454" s="625"/>
      <c r="AI454" s="625"/>
      <c r="AJ454" s="621"/>
      <c r="AK454" s="625"/>
      <c r="AL454" s="301">
        <f t="shared" ca="1" si="119"/>
        <v>11.295890410958904</v>
      </c>
      <c r="AM454" s="125" t="str">
        <f t="shared" si="120"/>
        <v/>
      </c>
      <c r="AN454" s="125" t="str">
        <f t="shared" si="126"/>
        <v/>
      </c>
      <c r="AO454" s="197"/>
      <c r="AP454" s="197"/>
      <c r="AQ454" s="197"/>
      <c r="AR454" s="197"/>
    </row>
    <row r="455" spans="1:47" s="70" customFormat="1" ht="24" customHeight="1">
      <c r="A455" s="299" t="str">
        <f>IF(E455=1,SUMIF(E$10:E455,1),"")</f>
        <v/>
      </c>
      <c r="B455" s="295">
        <f t="shared" si="122"/>
        <v>3</v>
      </c>
      <c r="C455" s="648" t="s">
        <v>2283</v>
      </c>
      <c r="D455" s="662" t="s">
        <v>2290</v>
      </c>
      <c r="E455" s="627">
        <v>3</v>
      </c>
      <c r="F455" s="628">
        <v>42736</v>
      </c>
      <c r="G455" s="625">
        <v>2</v>
      </c>
      <c r="H455" s="624" t="s">
        <v>2291</v>
      </c>
      <c r="I455" s="626" t="s">
        <v>1325</v>
      </c>
      <c r="J455" s="626" t="s">
        <v>1326</v>
      </c>
      <c r="K455" s="626">
        <v>389</v>
      </c>
      <c r="L455" s="626" t="s">
        <v>1327</v>
      </c>
      <c r="M455" s="626">
        <v>15094</v>
      </c>
      <c r="N455" s="456" t="s">
        <v>2287</v>
      </c>
      <c r="O455" s="625">
        <v>6</v>
      </c>
      <c r="P455" s="625"/>
      <c r="Q455" s="625"/>
      <c r="R455" s="625"/>
      <c r="S455" s="618"/>
      <c r="T455" s="618"/>
      <c r="U455" s="621"/>
      <c r="V455" s="621"/>
      <c r="W455" s="621"/>
      <c r="X455" s="621"/>
      <c r="Y455" s="621"/>
      <c r="Z455" s="621"/>
      <c r="AA455" s="621"/>
      <c r="AB455" s="621"/>
      <c r="AC455" s="621"/>
      <c r="AD455" s="621"/>
      <c r="AE455" s="625"/>
      <c r="AF455" s="625"/>
      <c r="AG455" s="625" t="str">
        <f t="shared" si="127"/>
        <v>x</v>
      </c>
      <c r="AH455" s="625"/>
      <c r="AI455" s="625"/>
      <c r="AJ455" s="621"/>
      <c r="AK455" s="625"/>
      <c r="AL455" s="76">
        <f t="shared" ca="1" si="119"/>
        <v>8.956164383561644</v>
      </c>
      <c r="AM455" s="125" t="str">
        <f>IF(AND(E455=1,AG455=""),1,IF(AND(E455=1,O455=1,AG455="x"),#REF!,IF(AND(E455=1,O455&lt;&gt;1),O455,IF(OR(E455&gt;1,E455=0),""))))</f>
        <v/>
      </c>
      <c r="AN455" s="75" t="str">
        <f t="shared" si="126"/>
        <v/>
      </c>
      <c r="AO455" s="77"/>
      <c r="AP455" s="77"/>
      <c r="AQ455" s="77"/>
      <c r="AR455" s="77"/>
    </row>
    <row r="456" spans="1:47" s="446" customFormat="1" ht="24" customHeight="1">
      <c r="A456" s="299">
        <v>121</v>
      </c>
      <c r="B456" s="299">
        <f>IF(E456=1,1,IF(E456&gt;1,#REF!+1,""))</f>
        <v>1</v>
      </c>
      <c r="C456" s="652" t="s">
        <v>2292</v>
      </c>
      <c r="D456" s="663" t="s">
        <v>2292</v>
      </c>
      <c r="E456" s="664">
        <v>1</v>
      </c>
      <c r="F456" s="665" t="s">
        <v>2293</v>
      </c>
      <c r="G456" s="666">
        <v>2</v>
      </c>
      <c r="H456" s="443" t="s">
        <v>2294</v>
      </c>
      <c r="I456" s="620" t="s">
        <v>1325</v>
      </c>
      <c r="J456" s="620" t="s">
        <v>1326</v>
      </c>
      <c r="K456" s="620">
        <v>389</v>
      </c>
      <c r="L456" s="620" t="s">
        <v>1327</v>
      </c>
      <c r="M456" s="620">
        <v>15094</v>
      </c>
      <c r="N456" s="329" t="s">
        <v>2287</v>
      </c>
      <c r="O456" s="666">
        <v>6</v>
      </c>
      <c r="P456" s="548">
        <v>2</v>
      </c>
      <c r="Q456" s="618">
        <v>197</v>
      </c>
      <c r="R456" s="618" t="s">
        <v>1329</v>
      </c>
      <c r="S456" s="548">
        <v>140</v>
      </c>
      <c r="T456" s="548">
        <v>20</v>
      </c>
      <c r="U456" s="657">
        <v>1</v>
      </c>
      <c r="V456" s="657"/>
      <c r="W456" s="657"/>
      <c r="X456" s="657"/>
      <c r="Y456" s="657"/>
      <c r="Z456" s="657"/>
      <c r="AA456" s="657"/>
      <c r="AB456" s="657"/>
      <c r="AC456" s="657">
        <v>9</v>
      </c>
      <c r="AD456" s="657"/>
      <c r="AE456" s="657"/>
      <c r="AF456" s="657">
        <v>12</v>
      </c>
      <c r="AG456" s="625" t="str">
        <f t="shared" si="127"/>
        <v>x</v>
      </c>
      <c r="AH456" s="548"/>
      <c r="AI456" s="548"/>
      <c r="AJ456" s="657">
        <v>6</v>
      </c>
      <c r="AK456" s="548"/>
      <c r="AL456" s="301">
        <f t="shared" ca="1" si="119"/>
        <v>61.558904109589044</v>
      </c>
      <c r="AM456" s="125">
        <f t="shared" si="120"/>
        <v>6</v>
      </c>
      <c r="AN456" s="125" t="e">
        <f t="shared" si="126"/>
        <v>#N/A</v>
      </c>
      <c r="AO456" s="197"/>
      <c r="AP456" s="197"/>
      <c r="AQ456" s="197"/>
      <c r="AR456" s="197"/>
    </row>
    <row r="457" spans="1:47" s="70" customFormat="1" ht="24" customHeight="1">
      <c r="A457" s="299" t="str">
        <f>IF(E457=1,SUMIF(E$10:E457,1),"")</f>
        <v/>
      </c>
      <c r="B457" s="295">
        <f t="shared" ref="B457:B461" si="128">IF(E457=1,1,IF(E457&gt;1,B456+1,""))</f>
        <v>2</v>
      </c>
      <c r="C457" s="652" t="s">
        <v>2292</v>
      </c>
      <c r="D457" s="652" t="s">
        <v>139</v>
      </c>
      <c r="E457" s="637">
        <v>4</v>
      </c>
      <c r="F457" s="667" t="s">
        <v>2295</v>
      </c>
      <c r="G457" s="668">
        <v>2</v>
      </c>
      <c r="H457" s="669" t="s">
        <v>2296</v>
      </c>
      <c r="I457" s="626" t="s">
        <v>1325</v>
      </c>
      <c r="J457" s="626" t="s">
        <v>1326</v>
      </c>
      <c r="K457" s="626">
        <v>389</v>
      </c>
      <c r="L457" s="626" t="s">
        <v>1327</v>
      </c>
      <c r="M457" s="626">
        <v>15094</v>
      </c>
      <c r="N457" s="315" t="s">
        <v>2287</v>
      </c>
      <c r="O457" s="668">
        <v>6</v>
      </c>
      <c r="P457" s="539"/>
      <c r="Q457" s="539"/>
      <c r="R457" s="539"/>
      <c r="S457" s="539"/>
      <c r="T457" s="539"/>
      <c r="U457" s="670"/>
      <c r="V457" s="670"/>
      <c r="W457" s="670"/>
      <c r="X457" s="670"/>
      <c r="Y457" s="670"/>
      <c r="Z457" s="670"/>
      <c r="AA457" s="670"/>
      <c r="AB457" s="670"/>
      <c r="AC457" s="670"/>
      <c r="AD457" s="670"/>
      <c r="AE457" s="670"/>
      <c r="AF457" s="670"/>
      <c r="AG457" s="625" t="str">
        <f t="shared" si="127"/>
        <v>x</v>
      </c>
      <c r="AH457" s="539"/>
      <c r="AI457" s="539"/>
      <c r="AJ457" s="670"/>
      <c r="AK457" s="539"/>
      <c r="AL457" s="76">
        <f t="shared" ca="1" si="119"/>
        <v>85.824657534246569</v>
      </c>
      <c r="AM457" s="125" t="str">
        <f t="shared" si="120"/>
        <v/>
      </c>
      <c r="AN457" s="125" t="str">
        <f t="shared" si="126"/>
        <v/>
      </c>
      <c r="AO457" s="197"/>
      <c r="AP457" s="197"/>
      <c r="AQ457" s="197"/>
      <c r="AR457" s="197"/>
    </row>
    <row r="458" spans="1:47" s="446" customFormat="1" ht="24" customHeight="1">
      <c r="A458" s="299" t="str">
        <f>IF(E458=1,SUMIF(E$10:E458,1),"")</f>
        <v/>
      </c>
      <c r="B458" s="295">
        <f t="shared" si="128"/>
        <v>3</v>
      </c>
      <c r="C458" s="652" t="s">
        <v>2292</v>
      </c>
      <c r="D458" s="652" t="s">
        <v>2297</v>
      </c>
      <c r="E458" s="637">
        <v>5</v>
      </c>
      <c r="F458" s="667" t="s">
        <v>2298</v>
      </c>
      <c r="G458" s="668">
        <v>1</v>
      </c>
      <c r="H458" s="669" t="s">
        <v>2299</v>
      </c>
      <c r="I458" s="626" t="s">
        <v>1325</v>
      </c>
      <c r="J458" s="626" t="s">
        <v>1326</v>
      </c>
      <c r="K458" s="626">
        <v>389</v>
      </c>
      <c r="L458" s="626" t="s">
        <v>1327</v>
      </c>
      <c r="M458" s="626">
        <v>15094</v>
      </c>
      <c r="N458" s="315" t="s">
        <v>2287</v>
      </c>
      <c r="O458" s="668">
        <v>6</v>
      </c>
      <c r="P458" s="539"/>
      <c r="Q458" s="539"/>
      <c r="R458" s="539"/>
      <c r="S458" s="539"/>
      <c r="T458" s="539"/>
      <c r="U458" s="670"/>
      <c r="V458" s="670"/>
      <c r="W458" s="670"/>
      <c r="X458" s="670"/>
      <c r="Y458" s="670"/>
      <c r="Z458" s="670"/>
      <c r="AA458" s="670"/>
      <c r="AB458" s="670"/>
      <c r="AC458" s="670"/>
      <c r="AD458" s="670"/>
      <c r="AE458" s="670"/>
      <c r="AF458" s="670"/>
      <c r="AG458" s="625" t="str">
        <f t="shared" si="127"/>
        <v>x</v>
      </c>
      <c r="AH458" s="539"/>
      <c r="AI458" s="539"/>
      <c r="AJ458" s="670"/>
      <c r="AK458" s="539"/>
      <c r="AL458" s="301">
        <f t="shared" ca="1" si="119"/>
        <v>26.665753424657535</v>
      </c>
      <c r="AM458" s="125" t="str">
        <f t="shared" si="120"/>
        <v/>
      </c>
      <c r="AN458" s="125" t="str">
        <f t="shared" si="126"/>
        <v/>
      </c>
      <c r="AO458" s="197"/>
      <c r="AP458" s="197"/>
      <c r="AQ458" s="197"/>
      <c r="AR458" s="197"/>
    </row>
    <row r="459" spans="1:47" s="70" customFormat="1" ht="24" customHeight="1">
      <c r="A459" s="299" t="str">
        <f>IF(E459=1,SUMIF(E$10:E459,1),"")</f>
        <v/>
      </c>
      <c r="B459" s="295">
        <f t="shared" si="128"/>
        <v>4</v>
      </c>
      <c r="C459" s="652" t="s">
        <v>2292</v>
      </c>
      <c r="D459" s="652" t="s">
        <v>2300</v>
      </c>
      <c r="E459" s="637">
        <v>5</v>
      </c>
      <c r="F459" s="667" t="s">
        <v>2301</v>
      </c>
      <c r="G459" s="668">
        <v>1</v>
      </c>
      <c r="H459" s="669" t="s">
        <v>2302</v>
      </c>
      <c r="I459" s="626" t="s">
        <v>1325</v>
      </c>
      <c r="J459" s="626" t="s">
        <v>1326</v>
      </c>
      <c r="K459" s="626">
        <v>389</v>
      </c>
      <c r="L459" s="626" t="s">
        <v>1327</v>
      </c>
      <c r="M459" s="626">
        <v>15094</v>
      </c>
      <c r="N459" s="315" t="s">
        <v>2287</v>
      </c>
      <c r="O459" s="668">
        <v>6</v>
      </c>
      <c r="P459" s="539"/>
      <c r="Q459" s="539"/>
      <c r="R459" s="539"/>
      <c r="S459" s="539"/>
      <c r="T459" s="539"/>
      <c r="U459" s="670"/>
      <c r="V459" s="670"/>
      <c r="W459" s="670"/>
      <c r="X459" s="670"/>
      <c r="Y459" s="670"/>
      <c r="Z459" s="670"/>
      <c r="AA459" s="670"/>
      <c r="AB459" s="670"/>
      <c r="AC459" s="670"/>
      <c r="AD459" s="670"/>
      <c r="AE459" s="670"/>
      <c r="AF459" s="670"/>
      <c r="AG459" s="625" t="str">
        <f t="shared" si="127"/>
        <v>x</v>
      </c>
      <c r="AH459" s="539"/>
      <c r="AI459" s="539"/>
      <c r="AJ459" s="670"/>
      <c r="AK459" s="539"/>
      <c r="AL459" s="76">
        <f t="shared" ca="1" si="119"/>
        <v>21.186301369863013</v>
      </c>
      <c r="AM459" s="125" t="str">
        <f t="shared" si="120"/>
        <v/>
      </c>
      <c r="AN459" s="75" t="str">
        <f t="shared" si="126"/>
        <v/>
      </c>
      <c r="AO459" s="77"/>
      <c r="AP459" s="77"/>
      <c r="AQ459" s="77"/>
      <c r="AR459" s="77"/>
    </row>
    <row r="460" spans="1:47" s="70" customFormat="1" ht="24" customHeight="1">
      <c r="A460" s="299" t="str">
        <f>IF(E460=1,SUMIF(E$10:E460,1),"")</f>
        <v/>
      </c>
      <c r="B460" s="295">
        <f t="shared" si="128"/>
        <v>5</v>
      </c>
      <c r="C460" s="652" t="s">
        <v>2292</v>
      </c>
      <c r="D460" s="652" t="s">
        <v>2303</v>
      </c>
      <c r="E460" s="637">
        <v>3</v>
      </c>
      <c r="F460" s="667" t="s">
        <v>2304</v>
      </c>
      <c r="G460" s="668">
        <v>2</v>
      </c>
      <c r="H460" s="669" t="s">
        <v>2305</v>
      </c>
      <c r="I460" s="626" t="s">
        <v>1325</v>
      </c>
      <c r="J460" s="626" t="s">
        <v>1326</v>
      </c>
      <c r="K460" s="626">
        <v>389</v>
      </c>
      <c r="L460" s="626" t="s">
        <v>1327</v>
      </c>
      <c r="M460" s="626">
        <v>15094</v>
      </c>
      <c r="N460" s="315" t="s">
        <v>2287</v>
      </c>
      <c r="O460" s="668">
        <v>6</v>
      </c>
      <c r="P460" s="539"/>
      <c r="Q460" s="539"/>
      <c r="R460" s="539"/>
      <c r="S460" s="539"/>
      <c r="T460" s="539"/>
      <c r="U460" s="670"/>
      <c r="V460" s="670"/>
      <c r="W460" s="670"/>
      <c r="X460" s="670"/>
      <c r="Y460" s="670"/>
      <c r="Z460" s="670"/>
      <c r="AA460" s="670"/>
      <c r="AB460" s="670"/>
      <c r="AC460" s="670"/>
      <c r="AD460" s="670"/>
      <c r="AE460" s="670"/>
      <c r="AF460" s="670"/>
      <c r="AG460" s="625" t="str">
        <f t="shared" si="127"/>
        <v>x</v>
      </c>
      <c r="AH460" s="539"/>
      <c r="AI460" s="539"/>
      <c r="AJ460" s="670"/>
      <c r="AK460" s="539"/>
      <c r="AL460" s="76">
        <f t="shared" ca="1" si="119"/>
        <v>39.364383561643834</v>
      </c>
      <c r="AM460" s="125" t="str">
        <f t="shared" si="120"/>
        <v/>
      </c>
      <c r="AN460" s="75" t="str">
        <f t="shared" si="126"/>
        <v/>
      </c>
      <c r="AO460" s="77"/>
      <c r="AP460" s="77"/>
      <c r="AQ460" s="77" t="s">
        <v>24</v>
      </c>
      <c r="AR460" s="77"/>
    </row>
    <row r="461" spans="1:47" s="446" customFormat="1" ht="24" customHeight="1">
      <c r="A461" s="299" t="str">
        <f>IF(E461=1,SUMIF(E$10:E461,1),"")</f>
        <v/>
      </c>
      <c r="B461" s="295">
        <f t="shared" si="128"/>
        <v>6</v>
      </c>
      <c r="C461" s="652" t="s">
        <v>2292</v>
      </c>
      <c r="D461" s="652" t="s">
        <v>2306</v>
      </c>
      <c r="E461" s="637">
        <v>5</v>
      </c>
      <c r="F461" s="667" t="s">
        <v>2307</v>
      </c>
      <c r="G461" s="668">
        <v>2</v>
      </c>
      <c r="H461" s="669" t="s">
        <v>2308</v>
      </c>
      <c r="I461" s="626" t="s">
        <v>1325</v>
      </c>
      <c r="J461" s="626" t="s">
        <v>1326</v>
      </c>
      <c r="K461" s="626">
        <v>389</v>
      </c>
      <c r="L461" s="626" t="s">
        <v>1327</v>
      </c>
      <c r="M461" s="626">
        <v>15094</v>
      </c>
      <c r="N461" s="315" t="s">
        <v>2287</v>
      </c>
      <c r="O461" s="668">
        <v>6</v>
      </c>
      <c r="P461" s="539"/>
      <c r="Q461" s="539"/>
      <c r="R461" s="539"/>
      <c r="S461" s="539"/>
      <c r="T461" s="539"/>
      <c r="U461" s="670"/>
      <c r="V461" s="670"/>
      <c r="W461" s="670"/>
      <c r="X461" s="670"/>
      <c r="Y461" s="670"/>
      <c r="Z461" s="670"/>
      <c r="AA461" s="670"/>
      <c r="AB461" s="670"/>
      <c r="AC461" s="670"/>
      <c r="AD461" s="670"/>
      <c r="AE461" s="670"/>
      <c r="AF461" s="670"/>
      <c r="AG461" s="625" t="str">
        <f t="shared" si="127"/>
        <v>x</v>
      </c>
      <c r="AH461" s="539"/>
      <c r="AI461" s="539"/>
      <c r="AJ461" s="670"/>
      <c r="AK461" s="539"/>
      <c r="AL461" s="301">
        <f t="shared" ca="1" si="119"/>
        <v>16.873972602739727</v>
      </c>
      <c r="AM461" s="125" t="str">
        <f>IF(AND(E461=1,AG461=""),1,IF(AND(E461=1,O461=1,AG461="x"),#REF!,IF(AND(E461=1,O461&lt;&gt;1),O461,IF(OR(E461&gt;1,E461=0),""))))</f>
        <v/>
      </c>
      <c r="AN461" s="125" t="str">
        <f t="shared" si="126"/>
        <v/>
      </c>
      <c r="AO461" s="197"/>
      <c r="AP461" s="197"/>
      <c r="AQ461" s="197"/>
      <c r="AR461" s="197"/>
    </row>
    <row r="462" spans="1:47" s="446" customFormat="1" ht="24" customHeight="1">
      <c r="A462" s="299">
        <v>122</v>
      </c>
      <c r="B462" s="299">
        <f>IF(E462=1,1,IF(E462&gt;1,#REF!+1,""))</f>
        <v>1</v>
      </c>
      <c r="C462" s="623" t="s">
        <v>2309</v>
      </c>
      <c r="D462" s="615" t="s">
        <v>2309</v>
      </c>
      <c r="E462" s="616">
        <v>1</v>
      </c>
      <c r="F462" s="617">
        <v>23368</v>
      </c>
      <c r="G462" s="618">
        <v>2</v>
      </c>
      <c r="H462" s="619" t="s">
        <v>2310</v>
      </c>
      <c r="I462" s="620" t="s">
        <v>1325</v>
      </c>
      <c r="J462" s="620" t="s">
        <v>1326</v>
      </c>
      <c r="K462" s="620">
        <v>389</v>
      </c>
      <c r="L462" s="620" t="s">
        <v>1327</v>
      </c>
      <c r="M462" s="620">
        <v>15094</v>
      </c>
      <c r="N462" s="329" t="s">
        <v>2287</v>
      </c>
      <c r="O462" s="666">
        <v>1</v>
      </c>
      <c r="P462" s="548">
        <v>2</v>
      </c>
      <c r="Q462" s="618">
        <v>197</v>
      </c>
      <c r="R462" s="618" t="s">
        <v>1329</v>
      </c>
      <c r="S462" s="548">
        <v>140</v>
      </c>
      <c r="T462" s="548">
        <v>20</v>
      </c>
      <c r="U462" s="657">
        <v>1</v>
      </c>
      <c r="V462" s="657"/>
      <c r="W462" s="657"/>
      <c r="X462" s="657"/>
      <c r="Y462" s="657"/>
      <c r="Z462" s="657"/>
      <c r="AA462" s="657"/>
      <c r="AB462" s="657"/>
      <c r="AC462" s="657"/>
      <c r="AD462" s="657"/>
      <c r="AE462" s="657">
        <v>11</v>
      </c>
      <c r="AF462" s="657"/>
      <c r="AG462" s="625" t="str">
        <f t="shared" si="127"/>
        <v>x</v>
      </c>
      <c r="AH462" s="548"/>
      <c r="AI462" s="548"/>
      <c r="AJ462" s="657">
        <v>7</v>
      </c>
      <c r="AK462" s="548"/>
      <c r="AL462" s="301">
        <f t="shared" ca="1" si="119"/>
        <v>62.019178082191779</v>
      </c>
      <c r="AM462" s="125" t="e">
        <f>IF(AND(E462=1,AG462=""),1,IF(AND(E462=1,O462=1,AG462="x"),#REF!,IF(AND(E462=1,O462&lt;&gt;1),O462,IF(OR(E462&gt;1,E462=0),""))))</f>
        <v>#REF!</v>
      </c>
      <c r="AN462" s="125" t="e">
        <f t="shared" si="126"/>
        <v>#REF!</v>
      </c>
      <c r="AO462" s="197"/>
      <c r="AP462" s="197"/>
      <c r="AQ462" s="197"/>
      <c r="AR462" s="197"/>
      <c r="AU462" s="446">
        <v>4600</v>
      </c>
    </row>
    <row r="463" spans="1:47" s="446" customFormat="1" ht="24" customHeight="1">
      <c r="A463" s="299" t="str">
        <f>IF(E463=1,SUMIF(E$10:E463,1),"")</f>
        <v/>
      </c>
      <c r="B463" s="295">
        <v>2</v>
      </c>
      <c r="C463" s="623" t="s">
        <v>2309</v>
      </c>
      <c r="D463" s="623" t="s">
        <v>2311</v>
      </c>
      <c r="E463" s="627">
        <v>5</v>
      </c>
      <c r="F463" s="628">
        <v>23929</v>
      </c>
      <c r="G463" s="625">
        <v>2</v>
      </c>
      <c r="H463" s="624" t="s">
        <v>2312</v>
      </c>
      <c r="I463" s="626" t="s">
        <v>1325</v>
      </c>
      <c r="J463" s="626" t="s">
        <v>1326</v>
      </c>
      <c r="K463" s="626">
        <v>389</v>
      </c>
      <c r="L463" s="626" t="s">
        <v>1327</v>
      </c>
      <c r="M463" s="626">
        <v>15094</v>
      </c>
      <c r="N463" s="315" t="s">
        <v>2287</v>
      </c>
      <c r="O463" s="668">
        <v>1</v>
      </c>
      <c r="P463" s="539"/>
      <c r="Q463" s="539"/>
      <c r="R463" s="539"/>
      <c r="S463" s="539"/>
      <c r="T463" s="539"/>
      <c r="U463" s="670"/>
      <c r="V463" s="670"/>
      <c r="W463" s="670"/>
      <c r="X463" s="670"/>
      <c r="Y463" s="670"/>
      <c r="Z463" s="670"/>
      <c r="AA463" s="670"/>
      <c r="AB463" s="670"/>
      <c r="AC463" s="670"/>
      <c r="AD463" s="670"/>
      <c r="AE463" s="670"/>
      <c r="AF463" s="670"/>
      <c r="AG463" s="625" t="str">
        <f t="shared" si="127"/>
        <v>x</v>
      </c>
      <c r="AH463" s="539"/>
      <c r="AI463" s="539"/>
      <c r="AJ463" s="670"/>
      <c r="AK463" s="539"/>
      <c r="AL463" s="301" t="e">
        <f ca="1">IF(#REF!="","",(TODAY()-#REF!)/365)</f>
        <v>#REF!</v>
      </c>
      <c r="AM463" s="125" t="e">
        <f>IF(AND(E463=1,#REF!=""),1,IF(AND(E463=1,O463=1,#REF!="x"),#REF!,IF(AND(E463=1,O463&lt;&gt;1),O463,IF(OR(E463&gt;1,E463=0),""))))</f>
        <v>#REF!</v>
      </c>
      <c r="AN463" s="125" t="e">
        <f t="shared" si="126"/>
        <v>#REF!</v>
      </c>
      <c r="AO463" s="197"/>
      <c r="AP463" s="197"/>
      <c r="AQ463" s="197"/>
      <c r="AR463" s="197"/>
    </row>
    <row r="464" spans="1:47" s="70" customFormat="1" ht="24" customHeight="1">
      <c r="A464" s="299">
        <v>123</v>
      </c>
      <c r="B464" s="295">
        <f>IF(E464=1,1,IF(E464&gt;1,#REF!+1,""))</f>
        <v>1</v>
      </c>
      <c r="C464" s="659" t="s">
        <v>2313</v>
      </c>
      <c r="D464" s="639" t="s">
        <v>2313</v>
      </c>
      <c r="E464" s="616">
        <v>1</v>
      </c>
      <c r="F464" s="617">
        <v>25703</v>
      </c>
      <c r="G464" s="442">
        <v>1</v>
      </c>
      <c r="H464" s="619" t="s">
        <v>2314</v>
      </c>
      <c r="I464" s="626" t="s">
        <v>1325</v>
      </c>
      <c r="J464" s="626" t="s">
        <v>1326</v>
      </c>
      <c r="K464" s="626">
        <v>389</v>
      </c>
      <c r="L464" s="626" t="s">
        <v>1327</v>
      </c>
      <c r="M464" s="626">
        <v>15094</v>
      </c>
      <c r="N464" s="329" t="s">
        <v>1364</v>
      </c>
      <c r="O464" s="664">
        <v>6</v>
      </c>
      <c r="P464" s="126">
        <v>2</v>
      </c>
      <c r="Q464" s="456">
        <v>197</v>
      </c>
      <c r="R464" s="456" t="s">
        <v>1329</v>
      </c>
      <c r="S464" s="445">
        <v>125</v>
      </c>
      <c r="T464" s="424">
        <v>20</v>
      </c>
      <c r="U464" s="424">
        <v>1</v>
      </c>
      <c r="V464" s="424"/>
      <c r="W464" s="424">
        <v>3</v>
      </c>
      <c r="X464" s="424"/>
      <c r="Y464" s="424"/>
      <c r="Z464" s="424"/>
      <c r="AA464" s="424"/>
      <c r="AB464" s="424"/>
      <c r="AC464" s="424"/>
      <c r="AD464" s="424"/>
      <c r="AE464" s="424"/>
      <c r="AF464" s="424"/>
      <c r="AG464" s="625" t="str">
        <f t="shared" si="127"/>
        <v>x</v>
      </c>
      <c r="AH464" s="126"/>
      <c r="AI464" s="126"/>
      <c r="AJ464" s="424">
        <v>6</v>
      </c>
      <c r="AK464" s="126"/>
      <c r="AL464" s="76">
        <f t="shared" ref="AL464:AL468" ca="1" si="129">IF(F464="","",(TODAY()-F464)/365)</f>
        <v>55.62191780821918</v>
      </c>
      <c r="AM464" s="125">
        <f t="shared" ref="AM464:AM476" si="130">IF(AND(E464=1,AG464=""),1,IF(AND(E464=1,O464=1,AG464="x"),O465,IF(AND(E464=1,O464&lt;&gt;1),O464,IF(OR(E464&gt;1,E464=0),""))))</f>
        <v>6</v>
      </c>
      <c r="AN464" s="125" t="e">
        <f>IF(AM464="","",(VLOOKUP(AM464,#REF!,2,0)))</f>
        <v>#REF!</v>
      </c>
      <c r="AO464" s="197"/>
      <c r="AP464" s="197"/>
      <c r="AQ464" s="197"/>
      <c r="AR464" s="197"/>
    </row>
    <row r="465" spans="1:44" s="70" customFormat="1" ht="24" customHeight="1">
      <c r="A465" s="299" t="str">
        <f>IF(E465=1,SUMIF(E$10:E465,1),"")</f>
        <v/>
      </c>
      <c r="B465" s="295">
        <f t="shared" ref="B465:B482" si="131">IF(E465=1,1,IF(E465&gt;1,B464+1,""))</f>
        <v>2</v>
      </c>
      <c r="C465" s="659" t="s">
        <v>2313</v>
      </c>
      <c r="D465" s="644" t="s">
        <v>1760</v>
      </c>
      <c r="E465" s="627">
        <v>2</v>
      </c>
      <c r="F465" s="628">
        <v>27025</v>
      </c>
      <c r="G465" s="456">
        <v>2</v>
      </c>
      <c r="H465" s="624" t="s">
        <v>2315</v>
      </c>
      <c r="I465" s="626" t="s">
        <v>1325</v>
      </c>
      <c r="J465" s="626" t="s">
        <v>1326</v>
      </c>
      <c r="K465" s="626">
        <v>389</v>
      </c>
      <c r="L465" s="626" t="s">
        <v>1327</v>
      </c>
      <c r="M465" s="626">
        <v>15094</v>
      </c>
      <c r="N465" s="315" t="s">
        <v>1364</v>
      </c>
      <c r="O465" s="637">
        <v>6</v>
      </c>
      <c r="P465" s="196"/>
      <c r="Q465" s="196"/>
      <c r="R465" s="196"/>
      <c r="S465" s="671"/>
      <c r="T465" s="403"/>
      <c r="U465" s="424"/>
      <c r="V465" s="424"/>
      <c r="W465" s="424"/>
      <c r="X465" s="424"/>
      <c r="Y465" s="424"/>
      <c r="Z465" s="424"/>
      <c r="AA465" s="424"/>
      <c r="AB465" s="424"/>
      <c r="AC465" s="424"/>
      <c r="AD465" s="424"/>
      <c r="AE465" s="424"/>
      <c r="AF465" s="424"/>
      <c r="AG465" s="625" t="str">
        <f t="shared" si="127"/>
        <v>x</v>
      </c>
      <c r="AH465" s="196"/>
      <c r="AI465" s="196"/>
      <c r="AJ465" s="424"/>
      <c r="AK465" s="196"/>
      <c r="AL465" s="76">
        <f t="shared" ca="1" si="129"/>
        <v>52</v>
      </c>
      <c r="AM465" s="125" t="str">
        <f t="shared" si="130"/>
        <v/>
      </c>
      <c r="AN465" s="75" t="str">
        <f>IF(AM465="","",(VLOOKUP(AM465,#REF!,2,0)))</f>
        <v/>
      </c>
      <c r="AO465" s="77"/>
      <c r="AP465" s="77"/>
      <c r="AQ465" s="77"/>
      <c r="AR465" s="77"/>
    </row>
    <row r="466" spans="1:44" s="70" customFormat="1" ht="24" customHeight="1">
      <c r="A466" s="299" t="str">
        <f>IF(E466=1,SUMIF(E$10:E466,1),"")</f>
        <v/>
      </c>
      <c r="B466" s="295">
        <f t="shared" si="131"/>
        <v>3</v>
      </c>
      <c r="C466" s="659" t="s">
        <v>2313</v>
      </c>
      <c r="D466" s="644" t="s">
        <v>2316</v>
      </c>
      <c r="E466" s="627">
        <v>5</v>
      </c>
      <c r="F466" s="628">
        <v>42341</v>
      </c>
      <c r="G466" s="456">
        <v>1</v>
      </c>
      <c r="H466" s="624" t="s">
        <v>2317</v>
      </c>
      <c r="I466" s="626" t="s">
        <v>1325</v>
      </c>
      <c r="J466" s="626" t="s">
        <v>1326</v>
      </c>
      <c r="K466" s="626">
        <v>389</v>
      </c>
      <c r="L466" s="626" t="s">
        <v>1327</v>
      </c>
      <c r="M466" s="626">
        <v>15094</v>
      </c>
      <c r="N466" s="315" t="s">
        <v>1364</v>
      </c>
      <c r="O466" s="637">
        <v>6</v>
      </c>
      <c r="P466" s="196"/>
      <c r="Q466" s="196"/>
      <c r="R466" s="196"/>
      <c r="S466" s="671"/>
      <c r="T466" s="403"/>
      <c r="U466" s="424"/>
      <c r="V466" s="424"/>
      <c r="W466" s="424"/>
      <c r="X466" s="424"/>
      <c r="Y466" s="424"/>
      <c r="Z466" s="424"/>
      <c r="AA466" s="424"/>
      <c r="AB466" s="424"/>
      <c r="AC466" s="424"/>
      <c r="AD466" s="424"/>
      <c r="AE466" s="424"/>
      <c r="AF466" s="424"/>
      <c r="AG466" s="625" t="str">
        <f t="shared" si="127"/>
        <v>x</v>
      </c>
      <c r="AH466" s="196"/>
      <c r="AI466" s="196"/>
      <c r="AJ466" s="424"/>
      <c r="AK466" s="196"/>
      <c r="AL466" s="76">
        <f t="shared" ca="1" si="129"/>
        <v>10.038356164383561</v>
      </c>
      <c r="AM466" s="125" t="str">
        <f>IF(AND(E466=1,AG466=""),1,IF(AND(E466=1,O466=1,AG466="x"),#REF!,IF(AND(E466=1,O466&lt;&gt;1),O466,IF(OR(E466&gt;1,E466=0),""))))</f>
        <v/>
      </c>
      <c r="AN466" s="75" t="str">
        <f>IF(AM466="","",(VLOOKUP(AM466,#REF!,2,0)))</f>
        <v/>
      </c>
      <c r="AO466" s="77"/>
      <c r="AP466" s="77"/>
      <c r="AQ466" s="77"/>
      <c r="AR466" s="77"/>
    </row>
    <row r="467" spans="1:44" s="70" customFormat="1" ht="24" customHeight="1">
      <c r="A467" s="299">
        <v>124</v>
      </c>
      <c r="B467" s="295">
        <f>IF(E467=1,1,IF(E467&gt;1,#REF!+1,""))</f>
        <v>1</v>
      </c>
      <c r="C467" s="623" t="s">
        <v>2318</v>
      </c>
      <c r="D467" s="615" t="s">
        <v>2318</v>
      </c>
      <c r="E467" s="616">
        <v>1</v>
      </c>
      <c r="F467" s="653">
        <v>16317</v>
      </c>
      <c r="G467" s="442">
        <v>1</v>
      </c>
      <c r="H467" s="651" t="s">
        <v>2319</v>
      </c>
      <c r="I467" s="626" t="s">
        <v>1325</v>
      </c>
      <c r="J467" s="626" t="s">
        <v>1326</v>
      </c>
      <c r="K467" s="626">
        <v>389</v>
      </c>
      <c r="L467" s="626" t="s">
        <v>1327</v>
      </c>
      <c r="M467" s="626">
        <v>15094</v>
      </c>
      <c r="N467" s="315" t="s">
        <v>1364</v>
      </c>
      <c r="O467" s="637">
        <v>6</v>
      </c>
      <c r="P467" s="196">
        <v>2</v>
      </c>
      <c r="Q467" s="456">
        <v>197</v>
      </c>
      <c r="R467" s="456" t="s">
        <v>1329</v>
      </c>
      <c r="S467" s="445">
        <v>140</v>
      </c>
      <c r="T467" s="424">
        <v>10</v>
      </c>
      <c r="U467" s="424"/>
      <c r="V467" s="424"/>
      <c r="W467" s="424"/>
      <c r="X467" s="424"/>
      <c r="Y467" s="424"/>
      <c r="Z467" s="424"/>
      <c r="AA467" s="424"/>
      <c r="AB467" s="424"/>
      <c r="AC467" s="424"/>
      <c r="AD467" s="424"/>
      <c r="AE467" s="424"/>
      <c r="AF467" s="424">
        <v>12</v>
      </c>
      <c r="AG467" s="625" t="str">
        <f t="shared" si="127"/>
        <v>x</v>
      </c>
      <c r="AH467" s="196"/>
      <c r="AI467" s="196"/>
      <c r="AJ467" s="424">
        <v>3</v>
      </c>
      <c r="AK467" s="196"/>
      <c r="AL467" s="76">
        <f t="shared" ca="1" si="129"/>
        <v>81.336986301369862</v>
      </c>
      <c r="AM467" s="125">
        <f t="shared" si="130"/>
        <v>6</v>
      </c>
      <c r="AN467" s="75" t="e">
        <f>IF(AM467="","",(VLOOKUP(AM467,#REF!,2,0)))</f>
        <v>#REF!</v>
      </c>
      <c r="AO467" s="77"/>
      <c r="AP467" s="77"/>
      <c r="AQ467" s="77"/>
      <c r="AR467" s="77"/>
    </row>
    <row r="468" spans="1:44" s="446" customFormat="1" ht="24" customHeight="1">
      <c r="A468" s="299" t="str">
        <f>IF(E468=1,SUMIF(E$10:E468,1),"")</f>
        <v/>
      </c>
      <c r="B468" s="295">
        <f t="shared" si="131"/>
        <v>2</v>
      </c>
      <c r="C468" s="623" t="s">
        <v>2318</v>
      </c>
      <c r="D468" s="623" t="s">
        <v>1386</v>
      </c>
      <c r="E468" s="627">
        <v>2</v>
      </c>
      <c r="F468" s="653" t="s">
        <v>2320</v>
      </c>
      <c r="G468" s="456">
        <v>2</v>
      </c>
      <c r="H468" s="654" t="s">
        <v>2321</v>
      </c>
      <c r="I468" s="626" t="s">
        <v>1325</v>
      </c>
      <c r="J468" s="626" t="s">
        <v>1326</v>
      </c>
      <c r="K468" s="626">
        <v>389</v>
      </c>
      <c r="L468" s="626" t="s">
        <v>1327</v>
      </c>
      <c r="M468" s="626">
        <v>15094</v>
      </c>
      <c r="N468" s="315" t="s">
        <v>1364</v>
      </c>
      <c r="O468" s="637">
        <v>6</v>
      </c>
      <c r="P468" s="196"/>
      <c r="Q468" s="196"/>
      <c r="R468" s="196"/>
      <c r="S468" s="671"/>
      <c r="T468" s="403"/>
      <c r="U468" s="424"/>
      <c r="V468" s="424"/>
      <c r="W468" s="424"/>
      <c r="X468" s="424"/>
      <c r="Y468" s="424"/>
      <c r="Z468" s="424"/>
      <c r="AA468" s="424"/>
      <c r="AB468" s="424"/>
      <c r="AC468" s="424"/>
      <c r="AD468" s="424"/>
      <c r="AE468" s="424"/>
      <c r="AF468" s="424"/>
      <c r="AG468" s="456" t="str">
        <f>IF(OR(AND(E468&lt;&gt;0,O468&lt;&gt;"kinh"),AND(E468=1,O468&lt;&gt;"kinh"),AND(E471=2,O471&lt;&gt;"kinh")),"x","")</f>
        <v>x</v>
      </c>
      <c r="AH468" s="196"/>
      <c r="AI468" s="196"/>
      <c r="AJ468" s="424"/>
      <c r="AK468" s="196"/>
      <c r="AL468" s="301">
        <f t="shared" ca="1" si="129"/>
        <v>73.879452054794527</v>
      </c>
      <c r="AM468" s="125" t="str">
        <f>IF(AND(E468=1,AG468=""),1,IF(AND(E468=1,O468=1,AG468="x"),O471,IF(AND(E468=1,O468&lt;&gt;1),O468,IF(OR(E468&gt;1,E468=0),""))))</f>
        <v/>
      </c>
      <c r="AN468" s="125" t="str">
        <f>IF(AM468="","",(VLOOKUP(AM468,#REF!,2,0)))</f>
        <v/>
      </c>
      <c r="AO468" s="197"/>
      <c r="AP468" s="197"/>
      <c r="AQ468" s="197"/>
      <c r="AR468" s="197"/>
    </row>
    <row r="469" spans="1:44" s="70" customFormat="1" ht="24" customHeight="1">
      <c r="A469" s="295">
        <v>125</v>
      </c>
      <c r="B469" s="295">
        <v>1</v>
      </c>
      <c r="C469" s="623" t="s">
        <v>885</v>
      </c>
      <c r="D469" s="623" t="s">
        <v>885</v>
      </c>
      <c r="E469" s="627">
        <v>1</v>
      </c>
      <c r="F469" s="653">
        <v>30165</v>
      </c>
      <c r="G469" s="456">
        <v>1</v>
      </c>
      <c r="H469" s="654" t="s">
        <v>2322</v>
      </c>
      <c r="I469" s="626"/>
      <c r="J469" s="626"/>
      <c r="K469" s="626"/>
      <c r="L469" s="626"/>
      <c r="M469" s="626"/>
      <c r="N469" s="315" t="s">
        <v>1364</v>
      </c>
      <c r="O469" s="637">
        <v>6</v>
      </c>
      <c r="P469" s="196"/>
      <c r="Q469" s="196"/>
      <c r="R469" s="196"/>
      <c r="S469" s="671">
        <v>140</v>
      </c>
      <c r="T469" s="404">
        <v>10</v>
      </c>
      <c r="U469" s="404">
        <v>1</v>
      </c>
      <c r="V469" s="404"/>
      <c r="W469" s="404"/>
      <c r="X469" s="404"/>
      <c r="Y469" s="404"/>
      <c r="Z469" s="404"/>
      <c r="AA469" s="404"/>
      <c r="AB469" s="404"/>
      <c r="AC469" s="404"/>
      <c r="AD469" s="404"/>
      <c r="AE469" s="404"/>
      <c r="AF469" s="404"/>
      <c r="AG469" s="456" t="s">
        <v>106</v>
      </c>
      <c r="AH469" s="196"/>
      <c r="AI469" s="196"/>
      <c r="AJ469" s="404">
        <v>6</v>
      </c>
      <c r="AK469" s="196" t="s">
        <v>1839</v>
      </c>
      <c r="AL469" s="76"/>
      <c r="AM469" s="75"/>
      <c r="AN469" s="75"/>
      <c r="AO469" s="77"/>
      <c r="AP469" s="77"/>
      <c r="AQ469" s="77"/>
      <c r="AR469" s="77"/>
    </row>
    <row r="470" spans="1:44" s="446" customFormat="1" ht="24" customHeight="1">
      <c r="A470" s="299" t="str">
        <f>IF(E470=1,SUMIF(E$10:E470,1),"")</f>
        <v/>
      </c>
      <c r="B470" s="295">
        <v>2</v>
      </c>
      <c r="C470" s="623" t="s">
        <v>885</v>
      </c>
      <c r="D470" s="623" t="s">
        <v>82</v>
      </c>
      <c r="E470" s="627">
        <v>2</v>
      </c>
      <c r="F470" s="653" t="s">
        <v>2323</v>
      </c>
      <c r="G470" s="456">
        <v>2</v>
      </c>
      <c r="H470" s="654" t="s">
        <v>2324</v>
      </c>
      <c r="I470" s="626"/>
      <c r="J470" s="626"/>
      <c r="K470" s="626"/>
      <c r="L470" s="626"/>
      <c r="M470" s="626"/>
      <c r="N470" s="315" t="s">
        <v>1364</v>
      </c>
      <c r="O470" s="637">
        <v>6</v>
      </c>
      <c r="P470" s="196"/>
      <c r="Q470" s="196"/>
      <c r="R470" s="196"/>
      <c r="S470" s="671"/>
      <c r="T470" s="403"/>
      <c r="U470" s="424"/>
      <c r="V470" s="424"/>
      <c r="W470" s="424"/>
      <c r="X470" s="424"/>
      <c r="Y470" s="424"/>
      <c r="Z470" s="424"/>
      <c r="AA470" s="424"/>
      <c r="AB470" s="424"/>
      <c r="AC470" s="424"/>
      <c r="AD470" s="424"/>
      <c r="AE470" s="424"/>
      <c r="AF470" s="424"/>
      <c r="AG470" s="456"/>
      <c r="AH470" s="196"/>
      <c r="AI470" s="196"/>
      <c r="AJ470" s="424"/>
      <c r="AK470" s="196"/>
      <c r="AL470" s="301"/>
      <c r="AM470" s="125"/>
      <c r="AN470" s="125"/>
      <c r="AO470" s="197"/>
      <c r="AP470" s="197"/>
      <c r="AQ470" s="197"/>
      <c r="AR470" s="197"/>
    </row>
    <row r="471" spans="1:44" s="70" customFormat="1" ht="24" customHeight="1">
      <c r="A471" s="299" t="str">
        <f>IF(E471=1,SUMIF(E$10:E471,1),"")</f>
        <v/>
      </c>
      <c r="B471" s="295">
        <v>3</v>
      </c>
      <c r="C471" s="623" t="s">
        <v>885</v>
      </c>
      <c r="D471" s="623" t="s">
        <v>2325</v>
      </c>
      <c r="E471" s="627">
        <v>3</v>
      </c>
      <c r="F471" s="653" t="s">
        <v>2326</v>
      </c>
      <c r="G471" s="456">
        <v>3</v>
      </c>
      <c r="H471" s="654" t="s">
        <v>2327</v>
      </c>
      <c r="I471" s="626"/>
      <c r="J471" s="626"/>
      <c r="K471" s="626"/>
      <c r="L471" s="626"/>
      <c r="M471" s="626"/>
      <c r="N471" s="315" t="s">
        <v>1364</v>
      </c>
      <c r="O471" s="637">
        <v>6</v>
      </c>
      <c r="P471" s="196"/>
      <c r="Q471" s="196"/>
      <c r="R471" s="196"/>
      <c r="S471" s="671"/>
      <c r="T471" s="403"/>
      <c r="U471" s="424"/>
      <c r="V471" s="424"/>
      <c r="W471" s="424"/>
      <c r="X471" s="424"/>
      <c r="Y471" s="424"/>
      <c r="Z471" s="424"/>
      <c r="AA471" s="424"/>
      <c r="AB471" s="424"/>
      <c r="AC471" s="424"/>
      <c r="AD471" s="424"/>
      <c r="AE471" s="424"/>
      <c r="AF471" s="424"/>
      <c r="AG471" s="456"/>
      <c r="AH471" s="196"/>
      <c r="AI471" s="196"/>
      <c r="AJ471" s="424"/>
      <c r="AK471" s="196"/>
      <c r="AL471" s="76"/>
      <c r="AM471" s="125"/>
      <c r="AN471" s="125"/>
      <c r="AO471" s="197"/>
      <c r="AP471" s="197"/>
      <c r="AQ471" s="197"/>
      <c r="AR471" s="197"/>
    </row>
    <row r="472" spans="1:44" s="446" customFormat="1" ht="24" customHeight="1">
      <c r="A472" s="299" t="str">
        <f>IF(E472=1,SUMIF(E$10:E472,1),"")</f>
        <v/>
      </c>
      <c r="B472" s="295">
        <v>4</v>
      </c>
      <c r="C472" s="623" t="s">
        <v>885</v>
      </c>
      <c r="D472" s="623" t="s">
        <v>2328</v>
      </c>
      <c r="E472" s="627">
        <v>3</v>
      </c>
      <c r="F472" s="653" t="s">
        <v>2329</v>
      </c>
      <c r="G472" s="659">
        <v>3</v>
      </c>
      <c r="H472" s="654" t="s">
        <v>2330</v>
      </c>
      <c r="I472" s="626"/>
      <c r="J472" s="626"/>
      <c r="K472" s="626"/>
      <c r="L472" s="626"/>
      <c r="M472" s="626"/>
      <c r="N472" s="315" t="s">
        <v>1364</v>
      </c>
      <c r="O472" s="637">
        <v>6</v>
      </c>
      <c r="P472" s="196"/>
      <c r="Q472" s="196"/>
      <c r="R472" s="196"/>
      <c r="S472" s="671"/>
      <c r="T472" s="403"/>
      <c r="U472" s="424"/>
      <c r="V472" s="424"/>
      <c r="W472" s="424"/>
      <c r="X472" s="424"/>
      <c r="Y472" s="424"/>
      <c r="Z472" s="424"/>
      <c r="AA472" s="424"/>
      <c r="AB472" s="424"/>
      <c r="AC472" s="424"/>
      <c r="AD472" s="424"/>
      <c r="AE472" s="424"/>
      <c r="AF472" s="424"/>
      <c r="AG472" s="456"/>
      <c r="AH472" s="196"/>
      <c r="AI472" s="196"/>
      <c r="AJ472" s="424"/>
      <c r="AK472" s="196"/>
      <c r="AL472" s="301"/>
      <c r="AM472" s="125"/>
      <c r="AN472" s="125"/>
      <c r="AO472" s="197"/>
      <c r="AP472" s="197"/>
      <c r="AQ472" s="197"/>
      <c r="AR472" s="197"/>
    </row>
    <row r="473" spans="1:44" s="70" customFormat="1" ht="23.45" customHeight="1">
      <c r="A473" s="299">
        <v>126</v>
      </c>
      <c r="B473" s="295">
        <v>1</v>
      </c>
      <c r="C473" s="672" t="s">
        <v>2331</v>
      </c>
      <c r="D473" s="440" t="s">
        <v>2331</v>
      </c>
      <c r="E473" s="442">
        <v>1</v>
      </c>
      <c r="F473" s="673" t="s">
        <v>2332</v>
      </c>
      <c r="G473" s="456">
        <v>2</v>
      </c>
      <c r="H473" s="674" t="s">
        <v>2333</v>
      </c>
      <c r="I473" s="626" t="s">
        <v>1325</v>
      </c>
      <c r="J473" s="626" t="s">
        <v>1326</v>
      </c>
      <c r="K473" s="626">
        <v>389</v>
      </c>
      <c r="L473" s="626" t="s">
        <v>1327</v>
      </c>
      <c r="M473" s="626">
        <v>15094</v>
      </c>
      <c r="N473" s="315" t="s">
        <v>1364</v>
      </c>
      <c r="O473" s="637">
        <v>6</v>
      </c>
      <c r="P473" s="196"/>
      <c r="Q473" s="196"/>
      <c r="R473" s="196"/>
      <c r="S473" s="445">
        <v>125</v>
      </c>
      <c r="T473" s="424">
        <v>10</v>
      </c>
      <c r="U473" s="424"/>
      <c r="V473" s="424"/>
      <c r="W473" s="424"/>
      <c r="X473" s="424"/>
      <c r="Y473" s="424"/>
      <c r="Z473" s="424"/>
      <c r="AA473" s="424"/>
      <c r="AB473" s="424"/>
      <c r="AC473" s="424"/>
      <c r="AD473" s="424">
        <v>10</v>
      </c>
      <c r="AE473" s="424"/>
      <c r="AF473" s="424"/>
      <c r="AG473" s="456" t="s">
        <v>106</v>
      </c>
      <c r="AH473" s="196"/>
      <c r="AI473" s="196"/>
      <c r="AJ473" s="424">
        <v>3</v>
      </c>
      <c r="AK473" s="196"/>
      <c r="AL473" s="76"/>
      <c r="AM473" s="125"/>
      <c r="AN473" s="125"/>
      <c r="AO473" s="197"/>
      <c r="AP473" s="197"/>
      <c r="AQ473" s="197"/>
      <c r="AR473" s="197"/>
    </row>
    <row r="474" spans="1:44" s="70" customFormat="1" ht="24" customHeight="1">
      <c r="A474" s="299" t="str">
        <f>IF(E474=1,SUMIF(E$10:E474,1),"")</f>
        <v/>
      </c>
      <c r="B474" s="295">
        <v>2</v>
      </c>
      <c r="C474" s="672" t="s">
        <v>2331</v>
      </c>
      <c r="D474" s="644" t="s">
        <v>2334</v>
      </c>
      <c r="E474" s="456">
        <v>2</v>
      </c>
      <c r="F474" s="673" t="s">
        <v>2335</v>
      </c>
      <c r="G474" s="456">
        <v>1</v>
      </c>
      <c r="H474" s="674" t="s">
        <v>2336</v>
      </c>
      <c r="I474" s="626" t="s">
        <v>1325</v>
      </c>
      <c r="J474" s="626" t="s">
        <v>1326</v>
      </c>
      <c r="K474" s="626">
        <v>389</v>
      </c>
      <c r="L474" s="626" t="s">
        <v>1327</v>
      </c>
      <c r="M474" s="626">
        <v>15094</v>
      </c>
      <c r="N474" s="315" t="s">
        <v>1364</v>
      </c>
      <c r="O474" s="637">
        <v>6</v>
      </c>
      <c r="P474" s="196">
        <v>2</v>
      </c>
      <c r="Q474" s="456">
        <v>197</v>
      </c>
      <c r="R474" s="456" t="s">
        <v>1329</v>
      </c>
      <c r="S474" s="675"/>
      <c r="T474" s="675"/>
      <c r="U474" s="676"/>
      <c r="V474" s="676"/>
      <c r="W474" s="676"/>
      <c r="X474" s="676"/>
      <c r="Y474" s="676"/>
      <c r="Z474" s="676"/>
      <c r="AA474" s="676"/>
      <c r="AB474" s="676"/>
      <c r="AC474" s="676"/>
      <c r="AD474" s="676"/>
      <c r="AE474" s="676"/>
      <c r="AF474" s="676"/>
      <c r="AG474" s="456"/>
      <c r="AH474" s="126"/>
      <c r="AI474" s="126"/>
      <c r="AJ474" s="677"/>
      <c r="AK474" s="126"/>
      <c r="AL474" s="76"/>
      <c r="AM474" s="125" t="str">
        <f>IF(AND(E474=1,AG474=""),1,IF(AND(E474=1,O474=1,AG474="x"),#REF!,IF(AND(E474=1,O474&lt;&gt;1),O474,IF(OR(E474&gt;1,E474=0),""))))</f>
        <v/>
      </c>
      <c r="AN474" s="75" t="str">
        <f>IF(AM474="","",(VLOOKUP(AM474,#REF!,2,0)))</f>
        <v/>
      </c>
      <c r="AO474" s="77"/>
      <c r="AP474" s="77"/>
      <c r="AQ474" s="77"/>
      <c r="AR474" s="77"/>
    </row>
    <row r="475" spans="1:44" s="70" customFormat="1" ht="24" customHeight="1">
      <c r="A475" s="299">
        <v>127</v>
      </c>
      <c r="B475" s="295">
        <f>IF(E475=1,1,IF(E475&gt;1,#REF!+1,""))</f>
        <v>1</v>
      </c>
      <c r="C475" s="644" t="s">
        <v>2337</v>
      </c>
      <c r="D475" s="641" t="s">
        <v>2337</v>
      </c>
      <c r="E475" s="616">
        <v>1</v>
      </c>
      <c r="F475" s="617">
        <v>25136</v>
      </c>
      <c r="G475" s="639">
        <v>1</v>
      </c>
      <c r="H475" s="619" t="s">
        <v>2338</v>
      </c>
      <c r="I475" s="626" t="s">
        <v>1325</v>
      </c>
      <c r="J475" s="626" t="s">
        <v>1326</v>
      </c>
      <c r="K475" s="626">
        <v>389</v>
      </c>
      <c r="L475" s="626" t="s">
        <v>1327</v>
      </c>
      <c r="M475" s="626">
        <v>15094</v>
      </c>
      <c r="N475" s="315" t="s">
        <v>1364</v>
      </c>
      <c r="O475" s="637">
        <v>6</v>
      </c>
      <c r="P475" s="196">
        <v>2</v>
      </c>
      <c r="Q475" s="456">
        <v>197</v>
      </c>
      <c r="R475" s="456" t="s">
        <v>1329</v>
      </c>
      <c r="S475" s="675">
        <v>130</v>
      </c>
      <c r="T475" s="675">
        <v>20</v>
      </c>
      <c r="U475" s="676"/>
      <c r="V475" s="676">
        <v>2</v>
      </c>
      <c r="W475" s="676"/>
      <c r="X475" s="676"/>
      <c r="Y475" s="676"/>
      <c r="Z475" s="676"/>
      <c r="AA475" s="676"/>
      <c r="AB475" s="676"/>
      <c r="AC475" s="676"/>
      <c r="AD475" s="676">
        <v>10</v>
      </c>
      <c r="AE475" s="676"/>
      <c r="AF475" s="676"/>
      <c r="AG475" s="456" t="str">
        <f t="shared" ref="AG475:AG481" si="132">IF(OR(AND(E475&lt;&gt;0,O475&lt;&gt;"kinh"),AND(E475=1,O475&lt;&gt;"kinh"),AND(E476=2,O476&lt;&gt;"kinh")),"x","")</f>
        <v>x</v>
      </c>
      <c r="AH475" s="196"/>
      <c r="AI475" s="196"/>
      <c r="AJ475" s="676">
        <v>6</v>
      </c>
      <c r="AK475" s="196"/>
      <c r="AL475" s="76">
        <f t="shared" ref="AL475:AL477" ca="1" si="133">IF(F475="","",(TODAY()-F475)/365)</f>
        <v>57.175342465753424</v>
      </c>
      <c r="AM475" s="125">
        <f t="shared" si="130"/>
        <v>6</v>
      </c>
      <c r="AN475" s="125" t="e">
        <f>IF(AM475="","",(VLOOKUP(AM475,#REF!,2,0)))</f>
        <v>#REF!</v>
      </c>
      <c r="AO475" s="197"/>
      <c r="AP475" s="197"/>
      <c r="AQ475" s="197"/>
      <c r="AR475" s="197"/>
    </row>
    <row r="476" spans="1:44" s="70" customFormat="1" ht="24" customHeight="1">
      <c r="A476" s="299" t="str">
        <f>IF(E476=1,SUMIF(E$10:E476,1),"")</f>
        <v/>
      </c>
      <c r="B476" s="295">
        <f t="shared" si="131"/>
        <v>2</v>
      </c>
      <c r="C476" s="644" t="s">
        <v>2337</v>
      </c>
      <c r="D476" s="644" t="s">
        <v>2339</v>
      </c>
      <c r="E476" s="627">
        <v>2</v>
      </c>
      <c r="F476" s="628">
        <v>24390</v>
      </c>
      <c r="G476" s="456">
        <v>2</v>
      </c>
      <c r="H476" s="624" t="s">
        <v>2340</v>
      </c>
      <c r="I476" s="626" t="s">
        <v>1325</v>
      </c>
      <c r="J476" s="626" t="s">
        <v>1326</v>
      </c>
      <c r="K476" s="626">
        <v>389</v>
      </c>
      <c r="L476" s="626" t="s">
        <v>1327</v>
      </c>
      <c r="M476" s="626">
        <v>15094</v>
      </c>
      <c r="N476" s="315" t="s">
        <v>1364</v>
      </c>
      <c r="O476" s="637">
        <v>6</v>
      </c>
      <c r="P476" s="196"/>
      <c r="Q476" s="196"/>
      <c r="R476" s="196"/>
      <c r="S476" s="675"/>
      <c r="T476" s="675"/>
      <c r="U476" s="676"/>
      <c r="V476" s="676"/>
      <c r="W476" s="676"/>
      <c r="X476" s="676"/>
      <c r="Y476" s="676"/>
      <c r="Z476" s="676"/>
      <c r="AA476" s="676"/>
      <c r="AB476" s="676"/>
      <c r="AC476" s="676"/>
      <c r="AD476" s="676"/>
      <c r="AE476" s="676"/>
      <c r="AF476" s="676"/>
      <c r="AG476" s="456" t="str">
        <f t="shared" si="132"/>
        <v>x</v>
      </c>
      <c r="AH476" s="196"/>
      <c r="AI476" s="196"/>
      <c r="AJ476" s="676"/>
      <c r="AK476" s="196"/>
      <c r="AL476" s="76">
        <f t="shared" ca="1" si="133"/>
        <v>59.219178082191782</v>
      </c>
      <c r="AM476" s="125" t="str">
        <f t="shared" si="130"/>
        <v/>
      </c>
      <c r="AN476" s="75" t="str">
        <f>IF(AM476="","",(VLOOKUP(AM476,#REF!,2,0)))</f>
        <v/>
      </c>
      <c r="AO476" s="77"/>
      <c r="AP476" s="77"/>
      <c r="AQ476" s="77"/>
      <c r="AR476" s="77"/>
    </row>
    <row r="477" spans="1:44" s="70" customFormat="1" ht="24" customHeight="1">
      <c r="A477" s="299" t="str">
        <f>IF(E477=1,SUMIF(E$10:E477,1),"")</f>
        <v/>
      </c>
      <c r="B477" s="295">
        <f t="shared" si="131"/>
        <v>3</v>
      </c>
      <c r="C477" s="644" t="s">
        <v>2337</v>
      </c>
      <c r="D477" s="644" t="s">
        <v>2341</v>
      </c>
      <c r="E477" s="627">
        <v>5</v>
      </c>
      <c r="F477" s="628">
        <v>22652</v>
      </c>
      <c r="G477" s="659">
        <v>1</v>
      </c>
      <c r="H477" s="624" t="s">
        <v>2342</v>
      </c>
      <c r="I477" s="626" t="s">
        <v>1325</v>
      </c>
      <c r="J477" s="626" t="s">
        <v>1326</v>
      </c>
      <c r="K477" s="626">
        <v>389</v>
      </c>
      <c r="L477" s="626" t="s">
        <v>1327</v>
      </c>
      <c r="M477" s="626">
        <v>15094</v>
      </c>
      <c r="N477" s="315" t="s">
        <v>1364</v>
      </c>
      <c r="O477" s="637">
        <v>6</v>
      </c>
      <c r="P477" s="196"/>
      <c r="Q477" s="196"/>
      <c r="R477" s="196"/>
      <c r="S477" s="675"/>
      <c r="T477" s="675"/>
      <c r="U477" s="676"/>
      <c r="V477" s="676"/>
      <c r="W477" s="676"/>
      <c r="X477" s="676"/>
      <c r="Y477" s="676"/>
      <c r="Z477" s="676"/>
      <c r="AA477" s="676"/>
      <c r="AB477" s="676"/>
      <c r="AC477" s="676"/>
      <c r="AD477" s="676"/>
      <c r="AE477" s="676"/>
      <c r="AF477" s="676"/>
      <c r="AG477" s="456" t="str">
        <f t="shared" si="132"/>
        <v>x</v>
      </c>
      <c r="AH477" s="196"/>
      <c r="AI477" s="196"/>
      <c r="AJ477" s="676"/>
      <c r="AK477" s="196"/>
      <c r="AL477" s="76">
        <f t="shared" ca="1" si="133"/>
        <v>63.980821917808221</v>
      </c>
      <c r="AM477" s="125" t="str">
        <f>IF(AND(E477=1,AG477=""),1,IF(AND(E477=1,O477=1,AG477="x"),#REF!,IF(AND(E477=1,O477&lt;&gt;1),O477,IF(OR(E477&gt;1,E477=0),""))))</f>
        <v/>
      </c>
      <c r="AN477" s="75" t="str">
        <f>IF(AM477="","",(VLOOKUP(AM477,#REF!,2,0)))</f>
        <v/>
      </c>
      <c r="AO477" s="77"/>
      <c r="AP477" s="77"/>
      <c r="AQ477" s="77"/>
      <c r="AR477" s="77"/>
    </row>
    <row r="478" spans="1:44" s="70" customFormat="1" ht="24" customHeight="1">
      <c r="A478" s="299" t="str">
        <f>IF(E478=1,SUMIF(E$10:E478,1),"")</f>
        <v/>
      </c>
      <c r="B478" s="295">
        <f t="shared" si="131"/>
        <v>4</v>
      </c>
      <c r="C478" s="644" t="s">
        <v>2337</v>
      </c>
      <c r="D478" s="644" t="s">
        <v>77</v>
      </c>
      <c r="E478" s="627">
        <v>3</v>
      </c>
      <c r="F478" s="628">
        <v>32651</v>
      </c>
      <c r="G478" s="456">
        <v>2</v>
      </c>
      <c r="H478" s="624" t="s">
        <v>2343</v>
      </c>
      <c r="I478" s="626" t="s">
        <v>1325</v>
      </c>
      <c r="J478" s="626" t="s">
        <v>1326</v>
      </c>
      <c r="K478" s="626">
        <v>389</v>
      </c>
      <c r="L478" s="626" t="s">
        <v>1327</v>
      </c>
      <c r="M478" s="626">
        <v>15094</v>
      </c>
      <c r="N478" s="315" t="s">
        <v>1364</v>
      </c>
      <c r="O478" s="637">
        <v>6</v>
      </c>
      <c r="P478" s="196"/>
      <c r="Q478" s="196"/>
      <c r="R478" s="196"/>
      <c r="S478" s="675"/>
      <c r="T478" s="675"/>
      <c r="U478" s="676"/>
      <c r="V478" s="676"/>
      <c r="W478" s="676"/>
      <c r="X478" s="676"/>
      <c r="Y478" s="676"/>
      <c r="Z478" s="676"/>
      <c r="AA478" s="676"/>
      <c r="AB478" s="676"/>
      <c r="AC478" s="676"/>
      <c r="AD478" s="676"/>
      <c r="AE478" s="676"/>
      <c r="AF478" s="676"/>
      <c r="AG478" s="456" t="str">
        <f t="shared" si="132"/>
        <v>x</v>
      </c>
      <c r="AH478" s="196"/>
      <c r="AI478" s="196"/>
      <c r="AJ478" s="676"/>
      <c r="AK478" s="196"/>
      <c r="AL478" s="76"/>
      <c r="AM478" s="125"/>
      <c r="AN478" s="75"/>
      <c r="AO478" s="77"/>
      <c r="AP478" s="77"/>
      <c r="AQ478" s="77"/>
      <c r="AR478" s="77"/>
    </row>
    <row r="479" spans="1:44" s="70" customFormat="1" ht="24" customHeight="1">
      <c r="A479" s="299" t="str">
        <f>IF(E479=1,SUMIF(E$10:E479,1),"")</f>
        <v/>
      </c>
      <c r="B479" s="295">
        <f t="shared" si="131"/>
        <v>5</v>
      </c>
      <c r="C479" s="644" t="s">
        <v>2337</v>
      </c>
      <c r="D479" s="644" t="s">
        <v>2344</v>
      </c>
      <c r="E479" s="627">
        <v>5</v>
      </c>
      <c r="F479" s="628">
        <v>40366</v>
      </c>
      <c r="G479" s="456">
        <v>2</v>
      </c>
      <c r="H479" s="624" t="s">
        <v>2345</v>
      </c>
      <c r="I479" s="626" t="s">
        <v>1325</v>
      </c>
      <c r="J479" s="626" t="s">
        <v>1326</v>
      </c>
      <c r="K479" s="626">
        <v>389</v>
      </c>
      <c r="L479" s="626" t="s">
        <v>1327</v>
      </c>
      <c r="M479" s="626">
        <v>15094</v>
      </c>
      <c r="N479" s="315" t="s">
        <v>1364</v>
      </c>
      <c r="O479" s="637">
        <v>6</v>
      </c>
      <c r="P479" s="196"/>
      <c r="Q479" s="196"/>
      <c r="R479" s="196"/>
      <c r="S479" s="675"/>
      <c r="T479" s="675"/>
      <c r="U479" s="676"/>
      <c r="V479" s="676"/>
      <c r="W479" s="676"/>
      <c r="X479" s="676"/>
      <c r="Y479" s="676"/>
      <c r="Z479" s="676"/>
      <c r="AA479" s="676"/>
      <c r="AB479" s="676"/>
      <c r="AC479" s="676"/>
      <c r="AD479" s="676"/>
      <c r="AE479" s="676"/>
      <c r="AF479" s="676"/>
      <c r="AG479" s="456" t="str">
        <f t="shared" si="132"/>
        <v>x</v>
      </c>
      <c r="AH479" s="196"/>
      <c r="AI479" s="196"/>
      <c r="AJ479" s="676"/>
      <c r="AK479" s="196"/>
      <c r="AL479" s="76"/>
      <c r="AM479" s="125"/>
      <c r="AN479" s="75"/>
      <c r="AO479" s="77"/>
      <c r="AP479" s="77"/>
      <c r="AQ479" s="77"/>
      <c r="AR479" s="77"/>
    </row>
    <row r="480" spans="1:44" s="70" customFormat="1" ht="24" customHeight="1">
      <c r="A480" s="299" t="str">
        <f>IF(E480=1,SUMIF(E$10:E480,1),"")</f>
        <v/>
      </c>
      <c r="B480" s="295">
        <f t="shared" si="131"/>
        <v>6</v>
      </c>
      <c r="C480" s="644" t="s">
        <v>2337</v>
      </c>
      <c r="D480" s="644" t="s">
        <v>2346</v>
      </c>
      <c r="E480" s="627">
        <v>5</v>
      </c>
      <c r="F480" s="628">
        <v>41153</v>
      </c>
      <c r="G480" s="456">
        <v>2</v>
      </c>
      <c r="H480" s="624" t="s">
        <v>2347</v>
      </c>
      <c r="I480" s="626" t="s">
        <v>1325</v>
      </c>
      <c r="J480" s="626" t="s">
        <v>1326</v>
      </c>
      <c r="K480" s="626">
        <v>389</v>
      </c>
      <c r="L480" s="626" t="s">
        <v>1327</v>
      </c>
      <c r="M480" s="626">
        <v>15094</v>
      </c>
      <c r="N480" s="315" t="s">
        <v>1364</v>
      </c>
      <c r="O480" s="637">
        <v>6</v>
      </c>
      <c r="P480" s="196"/>
      <c r="Q480" s="196"/>
      <c r="R480" s="196"/>
      <c r="S480" s="675"/>
      <c r="T480" s="675"/>
      <c r="U480" s="676"/>
      <c r="V480" s="676"/>
      <c r="W480" s="676"/>
      <c r="X480" s="676"/>
      <c r="Y480" s="676"/>
      <c r="Z480" s="676"/>
      <c r="AA480" s="676"/>
      <c r="AB480" s="676"/>
      <c r="AC480" s="676"/>
      <c r="AD480" s="676"/>
      <c r="AE480" s="676"/>
      <c r="AF480" s="676"/>
      <c r="AG480" s="456" t="str">
        <f t="shared" si="132"/>
        <v>x</v>
      </c>
      <c r="AH480" s="196"/>
      <c r="AI480" s="196"/>
      <c r="AJ480" s="676"/>
      <c r="AK480" s="196"/>
      <c r="AL480" s="76"/>
      <c r="AM480" s="125"/>
      <c r="AN480" s="75"/>
      <c r="AO480" s="77"/>
      <c r="AP480" s="77"/>
      <c r="AQ480" s="77"/>
      <c r="AR480" s="77"/>
    </row>
    <row r="481" spans="1:44" s="70" customFormat="1" ht="24" customHeight="1">
      <c r="A481" s="299" t="str">
        <f>IF(E481=1,SUMIF(E$10:E481,1),"")</f>
        <v/>
      </c>
      <c r="B481" s="295">
        <f t="shared" si="131"/>
        <v>7</v>
      </c>
      <c r="C481" s="644" t="s">
        <v>2337</v>
      </c>
      <c r="D481" s="644" t="s">
        <v>2348</v>
      </c>
      <c r="E481" s="627">
        <v>5</v>
      </c>
      <c r="F481" s="628">
        <v>42032</v>
      </c>
      <c r="G481" s="456">
        <v>2</v>
      </c>
      <c r="H481" s="624" t="s">
        <v>2349</v>
      </c>
      <c r="I481" s="626" t="s">
        <v>1325</v>
      </c>
      <c r="J481" s="626" t="s">
        <v>1326</v>
      </c>
      <c r="K481" s="626">
        <v>389</v>
      </c>
      <c r="L481" s="626" t="s">
        <v>1327</v>
      </c>
      <c r="M481" s="626">
        <v>15094</v>
      </c>
      <c r="N481" s="315" t="s">
        <v>1364</v>
      </c>
      <c r="O481" s="637">
        <v>6</v>
      </c>
      <c r="P481" s="196"/>
      <c r="Q481" s="196"/>
      <c r="R481" s="196"/>
      <c r="S481" s="675"/>
      <c r="T481" s="675"/>
      <c r="U481" s="676"/>
      <c r="V481" s="676"/>
      <c r="W481" s="676"/>
      <c r="X481" s="676"/>
      <c r="Y481" s="676"/>
      <c r="Z481" s="676"/>
      <c r="AA481" s="676"/>
      <c r="AB481" s="676"/>
      <c r="AC481" s="676"/>
      <c r="AD481" s="676"/>
      <c r="AE481" s="676"/>
      <c r="AF481" s="676"/>
      <c r="AG481" s="456" t="str">
        <f t="shared" si="132"/>
        <v>x</v>
      </c>
      <c r="AH481" s="196"/>
      <c r="AI481" s="196"/>
      <c r="AJ481" s="676"/>
      <c r="AK481" s="196"/>
      <c r="AL481" s="76"/>
      <c r="AM481" s="125"/>
      <c r="AN481" s="75"/>
      <c r="AO481" s="77"/>
      <c r="AP481" s="77"/>
      <c r="AQ481" s="77"/>
      <c r="AR481" s="77"/>
    </row>
    <row r="482" spans="1:44" s="70" customFormat="1" ht="24" customHeight="1">
      <c r="A482" s="299" t="str">
        <f>IF(E482=1,SUMIF(E$10:E482,1),"")</f>
        <v/>
      </c>
      <c r="B482" s="295">
        <f t="shared" si="131"/>
        <v>8</v>
      </c>
      <c r="C482" s="644" t="s">
        <v>2337</v>
      </c>
      <c r="D482" s="644" t="s">
        <v>2350</v>
      </c>
      <c r="E482" s="627">
        <v>5</v>
      </c>
      <c r="F482" s="628">
        <v>43386</v>
      </c>
      <c r="G482" s="659">
        <v>1</v>
      </c>
      <c r="H482" s="624" t="s">
        <v>2351</v>
      </c>
      <c r="I482" s="626" t="s">
        <v>1325</v>
      </c>
      <c r="J482" s="626" t="s">
        <v>1326</v>
      </c>
      <c r="K482" s="626">
        <v>389</v>
      </c>
      <c r="L482" s="626" t="s">
        <v>1327</v>
      </c>
      <c r="M482" s="626">
        <v>15094</v>
      </c>
      <c r="N482" s="315" t="s">
        <v>1364</v>
      </c>
      <c r="O482" s="637">
        <v>6</v>
      </c>
      <c r="P482" s="196"/>
      <c r="Q482" s="196"/>
      <c r="R482" s="196"/>
      <c r="S482" s="675"/>
      <c r="T482" s="675"/>
      <c r="U482" s="676"/>
      <c r="V482" s="676"/>
      <c r="W482" s="676" t="s">
        <v>106</v>
      </c>
      <c r="X482" s="676"/>
      <c r="Y482" s="676"/>
      <c r="Z482" s="676"/>
      <c r="AA482" s="676"/>
      <c r="AB482" s="676"/>
      <c r="AC482" s="676"/>
      <c r="AD482" s="676"/>
      <c r="AE482" s="676"/>
      <c r="AF482" s="676"/>
      <c r="AG482" s="456" t="str">
        <f>IF(OR(AND(E482&lt;&gt;0,O482&lt;&gt;"kinh"),AND(E482=1,O482&lt;&gt;"kinh"),AND(E483=2,O483&lt;&gt;"kinh")),"x","")</f>
        <v>x</v>
      </c>
      <c r="AH482" s="196"/>
      <c r="AI482" s="196"/>
      <c r="AJ482" s="676"/>
      <c r="AK482" s="196"/>
      <c r="AL482" s="76"/>
      <c r="AM482" s="125"/>
      <c r="AN482" s="75"/>
      <c r="AO482" s="77"/>
      <c r="AP482" s="77"/>
      <c r="AQ482" s="77"/>
      <c r="AR482" s="77"/>
    </row>
    <row r="483" spans="1:44" s="70" customFormat="1" ht="24" customHeight="1">
      <c r="A483" s="299" t="str">
        <f>IF(E483=1,SUMIF(E$10:E483,1),"")</f>
        <v/>
      </c>
      <c r="B483" s="295">
        <f>IF(E483=1,1,IF(E483&gt;1,B482+1,""))</f>
        <v>9</v>
      </c>
      <c r="C483" s="644" t="s">
        <v>2337</v>
      </c>
      <c r="D483" s="644" t="s">
        <v>2352</v>
      </c>
      <c r="E483" s="456">
        <v>5</v>
      </c>
      <c r="F483" s="673">
        <v>44367</v>
      </c>
      <c r="G483" s="456">
        <v>1</v>
      </c>
      <c r="H483" s="674" t="s">
        <v>2353</v>
      </c>
      <c r="I483" s="626" t="s">
        <v>1325</v>
      </c>
      <c r="J483" s="626" t="s">
        <v>1326</v>
      </c>
      <c r="K483" s="626">
        <v>389</v>
      </c>
      <c r="L483" s="626" t="s">
        <v>1327</v>
      </c>
      <c r="M483" s="626">
        <v>15094</v>
      </c>
      <c r="N483" s="315" t="s">
        <v>1364</v>
      </c>
      <c r="O483" s="637">
        <v>6</v>
      </c>
      <c r="P483" s="196"/>
      <c r="Q483" s="196"/>
      <c r="R483" s="196"/>
      <c r="S483" s="675"/>
      <c r="T483" s="675"/>
      <c r="U483" s="676"/>
      <c r="V483" s="676"/>
      <c r="W483" s="676" t="s">
        <v>106</v>
      </c>
      <c r="X483" s="676"/>
      <c r="Y483" s="676"/>
      <c r="Z483" s="676"/>
      <c r="AA483" s="676"/>
      <c r="AB483" s="676"/>
      <c r="AC483" s="676"/>
      <c r="AD483" s="676"/>
      <c r="AE483" s="676"/>
      <c r="AF483" s="676"/>
      <c r="AG483" s="456" t="str">
        <f t="shared" ref="AG483:AG484" si="134">IF(OR(AND(E483&lt;&gt;0,O483&lt;&gt;"kinh"),AND(E483=1,O483&lt;&gt;"kinh"),AND(E484=2,O484&lt;&gt;"kinh")),"x","")</f>
        <v>x</v>
      </c>
      <c r="AH483" s="196"/>
      <c r="AI483" s="196"/>
      <c r="AJ483" s="676"/>
      <c r="AK483" s="196"/>
      <c r="AL483" s="76"/>
      <c r="AM483" s="125"/>
      <c r="AN483" s="75"/>
      <c r="AO483" s="77"/>
      <c r="AP483" s="77"/>
      <c r="AQ483" s="77"/>
      <c r="AR483" s="77"/>
    </row>
    <row r="484" spans="1:44" s="70" customFormat="1" ht="24" customHeight="1">
      <c r="A484" s="299">
        <v>128</v>
      </c>
      <c r="B484" s="295">
        <v>1</v>
      </c>
      <c r="C484" s="644" t="s">
        <v>386</v>
      </c>
      <c r="D484" s="641" t="s">
        <v>386</v>
      </c>
      <c r="E484" s="456">
        <v>1</v>
      </c>
      <c r="F484" s="673" t="s">
        <v>2354</v>
      </c>
      <c r="G484" s="456">
        <v>2</v>
      </c>
      <c r="H484" s="674" t="s">
        <v>2355</v>
      </c>
      <c r="I484" s="626" t="s">
        <v>1325</v>
      </c>
      <c r="J484" s="626" t="s">
        <v>1326</v>
      </c>
      <c r="K484" s="626">
        <v>389</v>
      </c>
      <c r="L484" s="626" t="s">
        <v>1327</v>
      </c>
      <c r="M484" s="626">
        <v>15094</v>
      </c>
      <c r="N484" s="315" t="s">
        <v>1378</v>
      </c>
      <c r="O484" s="637">
        <v>6</v>
      </c>
      <c r="P484" s="196"/>
      <c r="Q484" s="196"/>
      <c r="R484" s="196"/>
      <c r="S484" s="675">
        <v>130</v>
      </c>
      <c r="T484" s="675">
        <v>20</v>
      </c>
      <c r="U484" s="676">
        <v>1</v>
      </c>
      <c r="V484" s="676">
        <v>2</v>
      </c>
      <c r="W484" s="676"/>
      <c r="X484" s="676"/>
      <c r="Y484" s="676"/>
      <c r="Z484" s="676"/>
      <c r="AA484" s="676"/>
      <c r="AB484" s="676"/>
      <c r="AC484" s="676"/>
      <c r="AD484" s="676"/>
      <c r="AE484" s="676"/>
      <c r="AF484" s="676"/>
      <c r="AG484" s="456" t="str">
        <f t="shared" si="134"/>
        <v>x</v>
      </c>
      <c r="AH484" s="196"/>
      <c r="AI484" s="196"/>
      <c r="AJ484" s="676">
        <v>3</v>
      </c>
      <c r="AK484" s="196"/>
      <c r="AL484" s="76"/>
      <c r="AM484" s="125"/>
      <c r="AN484" s="75"/>
      <c r="AO484" s="77"/>
      <c r="AP484" s="77"/>
      <c r="AQ484" s="77"/>
      <c r="AR484" s="77"/>
    </row>
    <row r="485" spans="1:44" s="70" customFormat="1" ht="24" customHeight="1">
      <c r="A485" s="299" t="str">
        <f>IF(E485=1,SUMIF(E$10:E485,1),"")</f>
        <v/>
      </c>
      <c r="B485" s="295">
        <v>2</v>
      </c>
      <c r="C485" s="644" t="s">
        <v>386</v>
      </c>
      <c r="D485" s="644" t="s">
        <v>2356</v>
      </c>
      <c r="E485" s="456">
        <v>3</v>
      </c>
      <c r="F485" s="673" t="s">
        <v>2357</v>
      </c>
      <c r="G485" s="456">
        <v>2</v>
      </c>
      <c r="H485" s="674" t="s">
        <v>2358</v>
      </c>
      <c r="I485" s="626" t="s">
        <v>1325</v>
      </c>
      <c r="J485" s="626" t="s">
        <v>1326</v>
      </c>
      <c r="K485" s="626">
        <v>389</v>
      </c>
      <c r="L485" s="626" t="s">
        <v>1327</v>
      </c>
      <c r="M485" s="626">
        <v>15094</v>
      </c>
      <c r="N485" s="315" t="s">
        <v>1378</v>
      </c>
      <c r="O485" s="637">
        <v>6</v>
      </c>
      <c r="P485" s="196"/>
      <c r="Q485" s="196"/>
      <c r="R485" s="196"/>
      <c r="S485" s="675"/>
      <c r="T485" s="675"/>
      <c r="U485" s="676"/>
      <c r="V485" s="676"/>
      <c r="W485" s="676"/>
      <c r="X485" s="676"/>
      <c r="Y485" s="676"/>
      <c r="Z485" s="676"/>
      <c r="AA485" s="676"/>
      <c r="AB485" s="676"/>
      <c r="AC485" s="676"/>
      <c r="AD485" s="676"/>
      <c r="AE485" s="676"/>
      <c r="AF485" s="676"/>
      <c r="AG485" s="456" t="s">
        <v>106</v>
      </c>
      <c r="AH485" s="196"/>
      <c r="AI485" s="196"/>
      <c r="AJ485" s="676"/>
      <c r="AK485" s="196"/>
      <c r="AL485" s="76"/>
      <c r="AM485" s="125"/>
      <c r="AN485" s="75"/>
      <c r="AO485" s="77"/>
      <c r="AP485" s="77"/>
      <c r="AQ485" s="77"/>
      <c r="AR485" s="77"/>
    </row>
    <row r="486" spans="1:44" s="70" customFormat="1" ht="24" customHeight="1">
      <c r="A486" s="299" t="str">
        <f>IF(E486=1,SUMIF(E$10:E486,1),"")</f>
        <v/>
      </c>
      <c r="B486" s="295">
        <v>3</v>
      </c>
      <c r="C486" s="644" t="s">
        <v>386</v>
      </c>
      <c r="D486" s="644" t="s">
        <v>461</v>
      </c>
      <c r="E486" s="456">
        <v>4</v>
      </c>
      <c r="F486" s="673" t="s">
        <v>2359</v>
      </c>
      <c r="G486" s="456">
        <v>2</v>
      </c>
      <c r="H486" s="674" t="s">
        <v>2360</v>
      </c>
      <c r="I486" s="626" t="s">
        <v>1325</v>
      </c>
      <c r="J486" s="626" t="s">
        <v>1326</v>
      </c>
      <c r="K486" s="626">
        <v>389</v>
      </c>
      <c r="L486" s="626" t="s">
        <v>1327</v>
      </c>
      <c r="M486" s="626">
        <v>15094</v>
      </c>
      <c r="N486" s="315" t="s">
        <v>1378</v>
      </c>
      <c r="O486" s="637">
        <v>6</v>
      </c>
      <c r="P486" s="196"/>
      <c r="Q486" s="196"/>
      <c r="R486" s="196"/>
      <c r="S486" s="675"/>
      <c r="T486" s="675"/>
      <c r="U486" s="676"/>
      <c r="V486" s="676"/>
      <c r="W486" s="676"/>
      <c r="X486" s="676"/>
      <c r="Y486" s="676"/>
      <c r="Z486" s="676"/>
      <c r="AA486" s="676"/>
      <c r="AB486" s="676"/>
      <c r="AC486" s="676"/>
      <c r="AD486" s="676"/>
      <c r="AE486" s="676"/>
      <c r="AF486" s="676"/>
      <c r="AG486" s="456" t="s">
        <v>106</v>
      </c>
      <c r="AH486" s="196"/>
      <c r="AI486" s="196"/>
      <c r="AJ486" s="676"/>
      <c r="AK486" s="196"/>
      <c r="AL486" s="76"/>
      <c r="AM486" s="125"/>
      <c r="AN486" s="75"/>
      <c r="AO486" s="77"/>
      <c r="AP486" s="77"/>
      <c r="AQ486" s="77"/>
      <c r="AR486" s="77"/>
    </row>
    <row r="487" spans="1:44" s="70" customFormat="1" ht="24" customHeight="1">
      <c r="A487" s="299">
        <v>129</v>
      </c>
      <c r="B487" s="295">
        <f>IF(E487=1,1,IF(E487&gt;1,#REF!+1,""))</f>
        <v>1</v>
      </c>
      <c r="C487" s="623" t="s">
        <v>2361</v>
      </c>
      <c r="D487" s="615" t="s">
        <v>2361</v>
      </c>
      <c r="E487" s="329">
        <v>1</v>
      </c>
      <c r="F487" s="678" t="s">
        <v>2362</v>
      </c>
      <c r="G487" s="442">
        <v>1</v>
      </c>
      <c r="H487" s="679" t="s">
        <v>2363</v>
      </c>
      <c r="I487" s="626" t="s">
        <v>1325</v>
      </c>
      <c r="J487" s="626" t="s">
        <v>1326</v>
      </c>
      <c r="K487" s="626">
        <v>389</v>
      </c>
      <c r="L487" s="626" t="s">
        <v>1327</v>
      </c>
      <c r="M487" s="626">
        <v>15094</v>
      </c>
      <c r="N487" s="329" t="s">
        <v>1405</v>
      </c>
      <c r="O487" s="442">
        <v>6</v>
      </c>
      <c r="P487" s="196">
        <v>2</v>
      </c>
      <c r="Q487" s="456">
        <v>197</v>
      </c>
      <c r="R487" s="456" t="s">
        <v>1329</v>
      </c>
      <c r="S487" s="548">
        <v>135</v>
      </c>
      <c r="T487" s="548">
        <v>20</v>
      </c>
      <c r="U487" s="676">
        <v>1</v>
      </c>
      <c r="V487" s="676">
        <v>2</v>
      </c>
      <c r="W487" s="676"/>
      <c r="X487" s="676"/>
      <c r="Y487" s="676"/>
      <c r="Z487" s="676"/>
      <c r="AA487" s="676"/>
      <c r="AB487" s="676"/>
      <c r="AC487" s="676"/>
      <c r="AD487" s="676"/>
      <c r="AE487" s="676"/>
      <c r="AF487" s="676"/>
      <c r="AG487" s="456" t="str">
        <f t="shared" ref="AG487:AG494" si="135">IF(OR(AND(E487&lt;&gt;0,O487&lt;&gt;"kinh"),AND(E487=1,O487&lt;&gt;"kinh"),AND(E488=2,O488&lt;&gt;"kinh")),"x","")</f>
        <v>x</v>
      </c>
      <c r="AH487" s="126"/>
      <c r="AI487" s="126"/>
      <c r="AJ487" s="677" t="s">
        <v>815</v>
      </c>
      <c r="AK487" s="126"/>
      <c r="AL487" s="76">
        <f t="shared" ref="AL487:AL495" ca="1" si="136">IF(F487="","",(TODAY()-F487)/365)</f>
        <v>48.854794520547948</v>
      </c>
      <c r="AM487" s="125">
        <f t="shared" ref="AM487:AM494" si="137">IF(AND(E487=1,AG487=""),1,IF(AND(E487=1,O487=1,AG487="x"),O488,IF(AND(E487=1,O487&lt;&gt;1),O487,IF(OR(E487&gt;1,E487=0),""))))</f>
        <v>6</v>
      </c>
      <c r="AN487" s="75" t="e">
        <f>IF(AM487="","",(VLOOKUP(AM487,#REF!,2,0)))</f>
        <v>#REF!</v>
      </c>
      <c r="AO487" s="77"/>
      <c r="AP487" s="77"/>
      <c r="AQ487" s="77"/>
      <c r="AR487" s="77"/>
    </row>
    <row r="488" spans="1:44" s="446" customFormat="1" ht="24" customHeight="1">
      <c r="A488" s="299" t="str">
        <f>IF(E488=1,SUMIF(E$10:E488,1),"")</f>
        <v/>
      </c>
      <c r="B488" s="295">
        <f t="shared" ref="B488:B495" si="138">IF(E488=1,1,IF(E488&gt;1,B487+1,""))</f>
        <v>2</v>
      </c>
      <c r="C488" s="623" t="s">
        <v>2361</v>
      </c>
      <c r="D488" s="623" t="s">
        <v>85</v>
      </c>
      <c r="E488" s="315">
        <v>2</v>
      </c>
      <c r="F488" s="680" t="s">
        <v>2364</v>
      </c>
      <c r="G488" s="456">
        <v>2</v>
      </c>
      <c r="H488" s="681" t="s">
        <v>2365</v>
      </c>
      <c r="I488" s="626" t="s">
        <v>1325</v>
      </c>
      <c r="J488" s="626" t="s">
        <v>1326</v>
      </c>
      <c r="K488" s="626">
        <v>389</v>
      </c>
      <c r="L488" s="626" t="s">
        <v>1327</v>
      </c>
      <c r="M488" s="626">
        <v>15094</v>
      </c>
      <c r="N488" s="315" t="s">
        <v>1405</v>
      </c>
      <c r="O488" s="456">
        <v>6</v>
      </c>
      <c r="P488" s="196"/>
      <c r="Q488" s="196"/>
      <c r="R488" s="196"/>
      <c r="S488" s="539"/>
      <c r="T488" s="539"/>
      <c r="U488" s="676"/>
      <c r="V488" s="676"/>
      <c r="W488" s="676"/>
      <c r="X488" s="676"/>
      <c r="Y488" s="676"/>
      <c r="Z488" s="676"/>
      <c r="AA488" s="676"/>
      <c r="AB488" s="676"/>
      <c r="AC488" s="676"/>
      <c r="AD488" s="676"/>
      <c r="AE488" s="676"/>
      <c r="AF488" s="676"/>
      <c r="AG488" s="456" t="str">
        <f t="shared" si="135"/>
        <v>x</v>
      </c>
      <c r="AH488" s="196"/>
      <c r="AI488" s="196"/>
      <c r="AJ488" s="676"/>
      <c r="AK488" s="196"/>
      <c r="AL488" s="301">
        <f t="shared" ca="1" si="136"/>
        <v>47.898630136986299</v>
      </c>
      <c r="AM488" s="125" t="str">
        <f t="shared" si="137"/>
        <v/>
      </c>
      <c r="AN488" s="125" t="str">
        <f>IF(AM488="","",(VLOOKUP(AM488,#REF!,2,0)))</f>
        <v/>
      </c>
      <c r="AO488" s="197"/>
      <c r="AP488" s="197"/>
      <c r="AQ488" s="197"/>
      <c r="AR488" s="197"/>
    </row>
    <row r="489" spans="1:44" s="70" customFormat="1" ht="24" customHeight="1">
      <c r="A489" s="299" t="str">
        <f>IF(E489=1,SUMIF(E$10:E489,1),"")</f>
        <v/>
      </c>
      <c r="B489" s="295">
        <f t="shared" si="138"/>
        <v>3</v>
      </c>
      <c r="C489" s="623" t="s">
        <v>2361</v>
      </c>
      <c r="D489" s="623" t="s">
        <v>767</v>
      </c>
      <c r="E489" s="315">
        <v>3</v>
      </c>
      <c r="F489" s="680" t="s">
        <v>2366</v>
      </c>
      <c r="G489" s="456">
        <v>2</v>
      </c>
      <c r="H489" s="681" t="s">
        <v>2367</v>
      </c>
      <c r="I489" s="626" t="s">
        <v>1325</v>
      </c>
      <c r="J489" s="626" t="s">
        <v>1326</v>
      </c>
      <c r="K489" s="626">
        <v>389</v>
      </c>
      <c r="L489" s="626" t="s">
        <v>1327</v>
      </c>
      <c r="M489" s="626">
        <v>15094</v>
      </c>
      <c r="N489" s="315" t="s">
        <v>1405</v>
      </c>
      <c r="O489" s="456">
        <v>6</v>
      </c>
      <c r="P489" s="196"/>
      <c r="Q489" s="196"/>
      <c r="R489" s="196"/>
      <c r="S489" s="539"/>
      <c r="T489" s="539"/>
      <c r="U489" s="676"/>
      <c r="V489" s="676"/>
      <c r="W489" s="676"/>
      <c r="X489" s="676"/>
      <c r="Y489" s="676"/>
      <c r="Z489" s="676"/>
      <c r="AA489" s="676"/>
      <c r="AB489" s="676"/>
      <c r="AC489" s="676"/>
      <c r="AD489" s="676"/>
      <c r="AE489" s="676"/>
      <c r="AF489" s="676"/>
      <c r="AG489" s="456" t="str">
        <f t="shared" si="135"/>
        <v>x</v>
      </c>
      <c r="AH489" s="196"/>
      <c r="AI489" s="196"/>
      <c r="AJ489" s="676"/>
      <c r="AK489" s="196"/>
      <c r="AL489" s="76">
        <f t="shared" ca="1" si="136"/>
        <v>16.463013698630139</v>
      </c>
      <c r="AM489" s="125" t="str">
        <f t="shared" si="137"/>
        <v/>
      </c>
      <c r="AN489" s="75" t="str">
        <f>IF(AM489="","",(VLOOKUP(AM489,#REF!,2,0)))</f>
        <v/>
      </c>
      <c r="AO489" s="77"/>
      <c r="AP489" s="77"/>
      <c r="AQ489" s="77"/>
      <c r="AR489" s="77"/>
    </row>
    <row r="490" spans="1:44" s="70" customFormat="1" ht="24" customHeight="1">
      <c r="A490" s="299" t="str">
        <f>IF(E490=1,SUMIF(E$10:E490,1),"")</f>
        <v/>
      </c>
      <c r="B490" s="295">
        <f t="shared" si="138"/>
        <v>4</v>
      </c>
      <c r="C490" s="623" t="s">
        <v>2361</v>
      </c>
      <c r="D490" s="623" t="s">
        <v>2368</v>
      </c>
      <c r="E490" s="315">
        <v>3</v>
      </c>
      <c r="F490" s="680" t="s">
        <v>2369</v>
      </c>
      <c r="G490" s="456">
        <v>2</v>
      </c>
      <c r="H490" s="681" t="s">
        <v>2370</v>
      </c>
      <c r="I490" s="626" t="s">
        <v>1325</v>
      </c>
      <c r="J490" s="626" t="s">
        <v>1326</v>
      </c>
      <c r="K490" s="626">
        <v>389</v>
      </c>
      <c r="L490" s="626" t="s">
        <v>1327</v>
      </c>
      <c r="M490" s="626">
        <v>15094</v>
      </c>
      <c r="N490" s="315" t="s">
        <v>1405</v>
      </c>
      <c r="O490" s="456">
        <v>6</v>
      </c>
      <c r="P490" s="196"/>
      <c r="Q490" s="196"/>
      <c r="R490" s="196"/>
      <c r="S490" s="539"/>
      <c r="T490" s="539"/>
      <c r="U490" s="676"/>
      <c r="V490" s="676"/>
      <c r="W490" s="676"/>
      <c r="X490" s="676"/>
      <c r="Y490" s="676"/>
      <c r="Z490" s="676"/>
      <c r="AA490" s="676"/>
      <c r="AB490" s="676"/>
      <c r="AC490" s="676"/>
      <c r="AD490" s="676"/>
      <c r="AE490" s="676"/>
      <c r="AF490" s="676"/>
      <c r="AG490" s="456" t="str">
        <f t="shared" si="135"/>
        <v>x</v>
      </c>
      <c r="AH490" s="196"/>
      <c r="AI490" s="196"/>
      <c r="AJ490" s="676"/>
      <c r="AK490" s="196"/>
      <c r="AL490" s="76">
        <f t="shared" ca="1" si="136"/>
        <v>11.273972602739725</v>
      </c>
      <c r="AM490" s="125" t="str">
        <f t="shared" si="137"/>
        <v/>
      </c>
      <c r="AN490" s="75" t="str">
        <f>IF(AM490="","",(VLOOKUP(AM490,#REF!,2,0)))</f>
        <v/>
      </c>
      <c r="AO490" s="77"/>
      <c r="AP490" s="77"/>
      <c r="AQ490" s="77"/>
      <c r="AR490" s="77"/>
    </row>
    <row r="491" spans="1:44" s="446" customFormat="1" ht="24" customHeight="1">
      <c r="A491" s="299" t="str">
        <f>IF(E491=1,SUMIF(E$10:E491,1),"")</f>
        <v/>
      </c>
      <c r="B491" s="295">
        <f t="shared" si="138"/>
        <v>5</v>
      </c>
      <c r="C491" s="623" t="s">
        <v>2361</v>
      </c>
      <c r="D491" s="623" t="s">
        <v>2371</v>
      </c>
      <c r="E491" s="315">
        <v>4</v>
      </c>
      <c r="F491" s="680" t="s">
        <v>2372</v>
      </c>
      <c r="G491" s="456">
        <v>1</v>
      </c>
      <c r="H491" s="681" t="s">
        <v>2373</v>
      </c>
      <c r="I491" s="626" t="s">
        <v>1325</v>
      </c>
      <c r="J491" s="626" t="s">
        <v>1326</v>
      </c>
      <c r="K491" s="626">
        <v>389</v>
      </c>
      <c r="L491" s="626" t="s">
        <v>1327</v>
      </c>
      <c r="M491" s="626">
        <v>15094</v>
      </c>
      <c r="N491" s="315" t="s">
        <v>1405</v>
      </c>
      <c r="O491" s="456">
        <v>6</v>
      </c>
      <c r="P491" s="196"/>
      <c r="Q491" s="196"/>
      <c r="R491" s="196"/>
      <c r="S491" s="539"/>
      <c r="T491" s="539"/>
      <c r="U491" s="676"/>
      <c r="V491" s="676"/>
      <c r="W491" s="676"/>
      <c r="X491" s="676"/>
      <c r="Y491" s="676"/>
      <c r="Z491" s="676"/>
      <c r="AA491" s="676"/>
      <c r="AB491" s="676"/>
      <c r="AC491" s="676"/>
      <c r="AD491" s="676"/>
      <c r="AE491" s="676"/>
      <c r="AF491" s="676"/>
      <c r="AG491" s="456" t="str">
        <f t="shared" si="135"/>
        <v>x</v>
      </c>
      <c r="AH491" s="196"/>
      <c r="AI491" s="196"/>
      <c r="AJ491" s="676"/>
      <c r="AK491" s="196"/>
      <c r="AL491" s="301">
        <f t="shared" ca="1" si="136"/>
        <v>79.832876712328769</v>
      </c>
      <c r="AM491" s="125" t="str">
        <f>IF(AND(E491=1,AG491=""),1,IF(AND(E491=1,O491=1,AG491="x"),#REF!,IF(AND(E491=1,O491&lt;&gt;1),O491,IF(OR(E491&gt;1,E491=0),""))))</f>
        <v/>
      </c>
      <c r="AN491" s="125" t="str">
        <f>IF(AM491="","",(VLOOKUP(AM491,#REF!,2,0)))</f>
        <v/>
      </c>
      <c r="AO491" s="197"/>
      <c r="AP491" s="197"/>
      <c r="AQ491" s="197"/>
      <c r="AR491" s="197"/>
    </row>
    <row r="492" spans="1:44" s="70" customFormat="1" ht="24" customHeight="1">
      <c r="A492" s="299">
        <v>130</v>
      </c>
      <c r="B492" s="295">
        <f>IF(E492=1,1,IF(E492&gt;1,#REF!+1,""))</f>
        <v>1</v>
      </c>
      <c r="C492" s="641" t="s">
        <v>1878</v>
      </c>
      <c r="D492" s="641" t="s">
        <v>1878</v>
      </c>
      <c r="E492" s="616">
        <v>1</v>
      </c>
      <c r="F492" s="682" t="s">
        <v>2374</v>
      </c>
      <c r="G492" s="683">
        <v>2</v>
      </c>
      <c r="H492" s="684" t="s">
        <v>2375</v>
      </c>
      <c r="I492" s="626"/>
      <c r="J492" s="626"/>
      <c r="K492" s="626"/>
      <c r="L492" s="626"/>
      <c r="M492" s="626"/>
      <c r="N492" s="329" t="s">
        <v>1397</v>
      </c>
      <c r="O492" s="442">
        <v>6</v>
      </c>
      <c r="P492" s="126">
        <v>2</v>
      </c>
      <c r="Q492" s="456">
        <v>197</v>
      </c>
      <c r="R492" s="456" t="s">
        <v>1329</v>
      </c>
      <c r="S492" s="445">
        <v>140</v>
      </c>
      <c r="T492" s="425">
        <v>20</v>
      </c>
      <c r="U492" s="424">
        <v>1</v>
      </c>
      <c r="V492" s="424">
        <v>2</v>
      </c>
      <c r="W492" s="424"/>
      <c r="X492" s="424"/>
      <c r="Y492" s="424"/>
      <c r="Z492" s="424"/>
      <c r="AA492" s="424"/>
      <c r="AB492" s="424"/>
      <c r="AC492" s="424"/>
      <c r="AD492" s="424"/>
      <c r="AE492" s="424"/>
      <c r="AF492" s="424"/>
      <c r="AG492" s="456" t="str">
        <f t="shared" si="135"/>
        <v>x</v>
      </c>
      <c r="AH492" s="126"/>
      <c r="AI492" s="126"/>
      <c r="AJ492" s="424">
        <v>2</v>
      </c>
      <c r="AK492" s="126" t="s">
        <v>1839</v>
      </c>
      <c r="AL492" s="76">
        <f t="shared" ca="1" si="136"/>
        <v>53.052054794520551</v>
      </c>
      <c r="AM492" s="125">
        <f t="shared" si="137"/>
        <v>6</v>
      </c>
      <c r="AN492" s="125" t="e">
        <f>IF(AM492="","",(VLOOKUP(AM492,#REF!,2,0)))</f>
        <v>#REF!</v>
      </c>
      <c r="AO492" s="197"/>
      <c r="AP492" s="197"/>
      <c r="AQ492" s="197"/>
      <c r="AR492" s="197"/>
    </row>
    <row r="493" spans="1:44" s="70" customFormat="1" ht="24" customHeight="1">
      <c r="A493" s="299" t="str">
        <f>IF(E493=1,SUMIF(E$10:E493,1),"")</f>
        <v/>
      </c>
      <c r="B493" s="295">
        <f t="shared" si="138"/>
        <v>2</v>
      </c>
      <c r="C493" s="644" t="s">
        <v>1878</v>
      </c>
      <c r="D493" s="644" t="s">
        <v>2376</v>
      </c>
      <c r="E493" s="627">
        <v>2</v>
      </c>
      <c r="F493" s="673" t="s">
        <v>2377</v>
      </c>
      <c r="G493" s="456">
        <v>1</v>
      </c>
      <c r="H493" s="674" t="s">
        <v>2378</v>
      </c>
      <c r="I493" s="626"/>
      <c r="J493" s="626"/>
      <c r="K493" s="626"/>
      <c r="L493" s="626"/>
      <c r="M493" s="626"/>
      <c r="N493" s="315" t="s">
        <v>1397</v>
      </c>
      <c r="O493" s="456">
        <v>6</v>
      </c>
      <c r="P493" s="196"/>
      <c r="Q493" s="196"/>
      <c r="R493" s="196"/>
      <c r="S493" s="671"/>
      <c r="T493" s="403"/>
      <c r="U493" s="424"/>
      <c r="V493" s="424"/>
      <c r="W493" s="424"/>
      <c r="X493" s="424"/>
      <c r="Y493" s="424"/>
      <c r="Z493" s="424"/>
      <c r="AA493" s="424"/>
      <c r="AB493" s="424"/>
      <c r="AC493" s="424"/>
      <c r="AD493" s="424"/>
      <c r="AE493" s="424"/>
      <c r="AF493" s="424"/>
      <c r="AG493" s="456" t="str">
        <f t="shared" si="135"/>
        <v>x</v>
      </c>
      <c r="AH493" s="196"/>
      <c r="AI493" s="196"/>
      <c r="AJ493" s="424"/>
      <c r="AK493" s="196"/>
      <c r="AL493" s="76">
        <f t="shared" ca="1" si="136"/>
        <v>47.887671232876713</v>
      </c>
      <c r="AM493" s="125" t="str">
        <f t="shared" si="137"/>
        <v/>
      </c>
      <c r="AN493" s="75" t="str">
        <f>IF(AM493="","",(VLOOKUP(AM493,#REF!,2,0)))</f>
        <v/>
      </c>
      <c r="AO493" s="77"/>
      <c r="AP493" s="77"/>
      <c r="AQ493" s="77"/>
      <c r="AR493" s="77"/>
    </row>
    <row r="494" spans="1:44" s="70" customFormat="1" ht="24" customHeight="1">
      <c r="A494" s="299" t="str">
        <f>IF(E494=1,SUMIF(E$10:E494,1),"")</f>
        <v/>
      </c>
      <c r="B494" s="295">
        <f t="shared" si="138"/>
        <v>3</v>
      </c>
      <c r="C494" s="644" t="s">
        <v>1878</v>
      </c>
      <c r="D494" s="644" t="s">
        <v>2379</v>
      </c>
      <c r="E494" s="627">
        <v>3</v>
      </c>
      <c r="F494" s="673" t="s">
        <v>2380</v>
      </c>
      <c r="G494" s="456">
        <v>2</v>
      </c>
      <c r="H494" s="674" t="s">
        <v>2381</v>
      </c>
      <c r="I494" s="626"/>
      <c r="J494" s="626"/>
      <c r="K494" s="626"/>
      <c r="L494" s="626"/>
      <c r="M494" s="626"/>
      <c r="N494" s="315" t="s">
        <v>1397</v>
      </c>
      <c r="O494" s="456">
        <v>6</v>
      </c>
      <c r="P494" s="196"/>
      <c r="Q494" s="196"/>
      <c r="R494" s="196"/>
      <c r="S494" s="671"/>
      <c r="T494" s="403"/>
      <c r="U494" s="424"/>
      <c r="V494" s="424"/>
      <c r="W494" s="424"/>
      <c r="X494" s="424"/>
      <c r="Y494" s="424"/>
      <c r="Z494" s="424"/>
      <c r="AA494" s="424"/>
      <c r="AB494" s="424"/>
      <c r="AC494" s="424"/>
      <c r="AD494" s="424"/>
      <c r="AE494" s="424"/>
      <c r="AF494" s="424"/>
      <c r="AG494" s="456" t="str">
        <f t="shared" si="135"/>
        <v>x</v>
      </c>
      <c r="AH494" s="196"/>
      <c r="AI494" s="196"/>
      <c r="AJ494" s="424"/>
      <c r="AK494" s="196"/>
      <c r="AL494" s="76">
        <f t="shared" ca="1" si="136"/>
        <v>20.087671232876712</v>
      </c>
      <c r="AM494" s="125" t="str">
        <f t="shared" si="137"/>
        <v/>
      </c>
      <c r="AN494" s="75" t="str">
        <f>IF(AM494="","",(VLOOKUP(AM494,#REF!,2,0)))</f>
        <v/>
      </c>
      <c r="AO494" s="77"/>
      <c r="AP494" s="77"/>
      <c r="AQ494" s="77"/>
      <c r="AR494" s="77"/>
    </row>
    <row r="495" spans="1:44" s="70" customFormat="1" ht="26.25" customHeight="1">
      <c r="A495" s="299" t="str">
        <f>IF(E495=1,SUMIF(E$10:E495,1),"")</f>
        <v/>
      </c>
      <c r="B495" s="295">
        <f t="shared" si="138"/>
        <v>4</v>
      </c>
      <c r="C495" s="644" t="s">
        <v>1878</v>
      </c>
      <c r="D495" s="672" t="s">
        <v>2382</v>
      </c>
      <c r="E495" s="315">
        <v>3</v>
      </c>
      <c r="F495" s="685" t="s">
        <v>2383</v>
      </c>
      <c r="G495" s="456">
        <v>1</v>
      </c>
      <c r="H495" s="686" t="s">
        <v>2384</v>
      </c>
      <c r="I495" s="687"/>
      <c r="J495" s="687"/>
      <c r="K495" s="687"/>
      <c r="L495" s="687"/>
      <c r="M495" s="687"/>
      <c r="N495" s="315" t="s">
        <v>1397</v>
      </c>
      <c r="O495" s="456">
        <v>6</v>
      </c>
      <c r="P495" s="196"/>
      <c r="Q495" s="196"/>
      <c r="R495" s="196"/>
      <c r="S495" s="671"/>
      <c r="T495" s="403"/>
      <c r="U495" s="424"/>
      <c r="V495" s="424"/>
      <c r="W495" s="424"/>
      <c r="X495" s="424"/>
      <c r="Y495" s="424"/>
      <c r="Z495" s="424"/>
      <c r="AA495" s="424"/>
      <c r="AB495" s="424"/>
      <c r="AC495" s="424"/>
      <c r="AD495" s="424"/>
      <c r="AE495" s="424"/>
      <c r="AF495" s="424"/>
      <c r="AG495" s="456" t="s">
        <v>106</v>
      </c>
      <c r="AH495" s="196"/>
      <c r="AI495" s="196"/>
      <c r="AJ495" s="424"/>
      <c r="AK495" s="196"/>
      <c r="AL495" s="76">
        <f t="shared" ca="1" si="136"/>
        <v>15.128767123287671</v>
      </c>
      <c r="AM495" s="125" t="str">
        <f>IF(AND(E495=1,AG495=""),1,IF(AND(E495=1,O495=1,AG495="x"),#REF!,IF(AND(E495=1,O495&lt;&gt;1),O495,IF(OR(E495&gt;1,E495=0),""))))</f>
        <v/>
      </c>
      <c r="AN495" s="75" t="str">
        <f>IF(AM495="","",(VLOOKUP(AM495,#REF!,2,0)))</f>
        <v/>
      </c>
      <c r="AO495" s="77"/>
      <c r="AP495" s="77"/>
      <c r="AQ495" s="77"/>
      <c r="AR495" s="77"/>
    </row>
    <row r="496" spans="1:44" s="197" customFormat="1" ht="15.95" customHeight="1">
      <c r="A496" s="299">
        <v>131</v>
      </c>
      <c r="B496" s="295">
        <f>IF(E496=1,1,IF(E496&gt;1,'[8]DS HN'!B539+1,""))</f>
        <v>1</v>
      </c>
      <c r="C496" s="397" t="str">
        <f>IF(E496="","",IF(E496=1,D496,'[8]DS HN'!C539))</f>
        <v>Hà Công Đường</v>
      </c>
      <c r="D496" s="398" t="s">
        <v>129</v>
      </c>
      <c r="E496" s="196">
        <v>1</v>
      </c>
      <c r="F496" s="408" t="s">
        <v>130</v>
      </c>
      <c r="G496" s="196">
        <v>1</v>
      </c>
      <c r="H496" s="413" t="s">
        <v>572</v>
      </c>
      <c r="I496" s="413"/>
      <c r="J496" s="413"/>
      <c r="K496" s="413"/>
      <c r="L496" s="413"/>
      <c r="M496" s="413"/>
      <c r="N496" s="196" t="s">
        <v>127</v>
      </c>
      <c r="O496" s="196">
        <v>6</v>
      </c>
      <c r="P496" s="196"/>
      <c r="Q496" s="196"/>
      <c r="R496" s="196"/>
      <c r="S496" s="196">
        <v>140</v>
      </c>
      <c r="T496" s="196">
        <v>10</v>
      </c>
      <c r="U496" s="410">
        <v>1</v>
      </c>
      <c r="V496" s="410"/>
      <c r="W496" s="404"/>
      <c r="X496" s="410"/>
      <c r="Y496" s="410"/>
      <c r="Z496" s="410"/>
      <c r="AA496" s="410"/>
      <c r="AB496" s="410"/>
      <c r="AC496" s="410"/>
      <c r="AD496" s="410"/>
      <c r="AE496" s="410"/>
      <c r="AF496" s="196"/>
      <c r="AG496" s="196" t="str">
        <f>IF(OR(AND(E496&lt;&gt;0,O496&lt;&gt;1),AND(E496=1,O496&lt;&gt;1),AND(E497=2,O497&lt;&gt;1)),"x","")</f>
        <v>x</v>
      </c>
      <c r="AH496" s="196"/>
      <c r="AI496" s="196"/>
      <c r="AJ496" s="196">
        <v>5</v>
      </c>
      <c r="AK496" s="196"/>
      <c r="AL496" s="301"/>
      <c r="AM496" s="125"/>
      <c r="AN496" s="75"/>
      <c r="AO496" s="75"/>
      <c r="AP496" s="77"/>
      <c r="AQ496" s="77"/>
      <c r="AR496" s="77"/>
    </row>
    <row r="497" spans="1:47" s="77" customFormat="1" ht="15.95" customHeight="1">
      <c r="A497" s="299" t="str">
        <f>IF(E497=1,SUMIF(E$10:E497,1),"")</f>
        <v/>
      </c>
      <c r="B497" s="295">
        <f>IF(E497=1,1,IF(E497&gt;1,B496+1,""))</f>
        <v>2</v>
      </c>
      <c r="C497" s="397" t="str">
        <f>IF(E497="","",IF(E497=1,D497,C496))</f>
        <v>Hà Công Đường</v>
      </c>
      <c r="D497" s="398" t="s">
        <v>131</v>
      </c>
      <c r="E497" s="196">
        <v>5</v>
      </c>
      <c r="F497" s="408" t="s">
        <v>132</v>
      </c>
      <c r="G497" s="196">
        <v>1</v>
      </c>
      <c r="H497" s="400" t="s">
        <v>485</v>
      </c>
      <c r="I497" s="400"/>
      <c r="J497" s="400"/>
      <c r="K497" s="400"/>
      <c r="L497" s="400"/>
      <c r="M497" s="400"/>
      <c r="N497" s="196" t="s">
        <v>127</v>
      </c>
      <c r="O497" s="196">
        <v>6</v>
      </c>
      <c r="P497" s="196"/>
      <c r="Q497" s="196"/>
      <c r="R497" s="196"/>
      <c r="S497" s="196"/>
      <c r="T497" s="196"/>
      <c r="U497" s="410"/>
      <c r="V497" s="410"/>
      <c r="W497" s="404"/>
      <c r="X497" s="410"/>
      <c r="Y497" s="410"/>
      <c r="Z497" s="410"/>
      <c r="AA497" s="410"/>
      <c r="AB497" s="410"/>
      <c r="AC497" s="410"/>
      <c r="AD497" s="410"/>
      <c r="AE497" s="410"/>
      <c r="AF497" s="196"/>
      <c r="AG497" s="196" t="str">
        <f>IF(OR(AND(E497&lt;&gt;0,O497&lt;&gt;1),AND(E497=1,O497&lt;&gt;1),AND(E498=2,O498&lt;&gt;1)),"x","")</f>
        <v>x</v>
      </c>
      <c r="AH497" s="196"/>
      <c r="AI497" s="196"/>
      <c r="AJ497" s="196"/>
      <c r="AK497" s="196"/>
      <c r="AL497" s="301"/>
      <c r="AM497" s="125"/>
      <c r="AN497" s="75"/>
      <c r="AO497" s="75"/>
      <c r="AP497" s="197"/>
      <c r="AR497" s="197"/>
    </row>
    <row r="498" spans="1:47" s="77" customFormat="1" ht="15.95" customHeight="1">
      <c r="A498" s="299" t="str">
        <f>IF(E498=1,SUMIF(E$10:E498,1),"")</f>
        <v/>
      </c>
      <c r="B498" s="295">
        <f>IF(E498=1,1,IF(E498&gt;1,B497+1,""))</f>
        <v>3</v>
      </c>
      <c r="C498" s="397" t="str">
        <f>IF(E498="","",IF(E498=1,D498,C497))</f>
        <v>Hà Công Đường</v>
      </c>
      <c r="D498" s="398" t="s">
        <v>133</v>
      </c>
      <c r="E498" s="196">
        <v>2</v>
      </c>
      <c r="F498" s="408" t="s">
        <v>134</v>
      </c>
      <c r="G498" s="196">
        <v>2</v>
      </c>
      <c r="H498" s="406" t="s">
        <v>573</v>
      </c>
      <c r="I498" s="406"/>
      <c r="J498" s="406"/>
      <c r="K498" s="406"/>
      <c r="L498" s="406"/>
      <c r="M498" s="406"/>
      <c r="N498" s="196" t="s">
        <v>127</v>
      </c>
      <c r="O498" s="196">
        <v>6</v>
      </c>
      <c r="P498" s="196"/>
      <c r="Q498" s="196"/>
      <c r="R498" s="196"/>
      <c r="S498" s="196"/>
      <c r="T498" s="196"/>
      <c r="U498" s="410"/>
      <c r="V498" s="410"/>
      <c r="W498" s="404"/>
      <c r="X498" s="410"/>
      <c r="Y498" s="410"/>
      <c r="Z498" s="410"/>
      <c r="AA498" s="410"/>
      <c r="AB498" s="410"/>
      <c r="AC498" s="410"/>
      <c r="AD498" s="410"/>
      <c r="AE498" s="410"/>
      <c r="AF498" s="196"/>
      <c r="AG498" s="196" t="str">
        <f>IF(OR(AND(E498&lt;&gt;0,O498&lt;&gt;1),AND(E498=1,O498&lt;&gt;1),AND(E499=2,O499&lt;&gt;1)),"x","")</f>
        <v>x</v>
      </c>
      <c r="AH498" s="196"/>
      <c r="AI498" s="196"/>
      <c r="AJ498" s="196"/>
      <c r="AK498" s="196"/>
      <c r="AL498" s="301"/>
      <c r="AM498" s="125"/>
      <c r="AN498" s="75"/>
      <c r="AO498" s="75"/>
    </row>
    <row r="499" spans="1:47" s="77" customFormat="1" ht="15.95" customHeight="1">
      <c r="A499" s="299" t="str">
        <f>IF(E499=1,SUMIF(E$10:E499,1),"")</f>
        <v/>
      </c>
      <c r="B499" s="295">
        <f>IF(E499=1,1,IF(E499&gt;1,B498+1,""))</f>
        <v>4</v>
      </c>
      <c r="C499" s="397" t="str">
        <f>IF(E499="","",IF(E499=1,D499,C498))</f>
        <v>Hà Công Đường</v>
      </c>
      <c r="D499" s="398" t="s">
        <v>135</v>
      </c>
      <c r="E499" s="196">
        <v>3</v>
      </c>
      <c r="F499" s="408" t="s">
        <v>136</v>
      </c>
      <c r="G499" s="196">
        <v>2</v>
      </c>
      <c r="H499" s="406" t="s">
        <v>574</v>
      </c>
      <c r="I499" s="406"/>
      <c r="J499" s="406"/>
      <c r="K499" s="406"/>
      <c r="L499" s="406"/>
      <c r="M499" s="406"/>
      <c r="N499" s="196" t="s">
        <v>127</v>
      </c>
      <c r="O499" s="196">
        <v>6</v>
      </c>
      <c r="P499" s="196"/>
      <c r="Q499" s="196"/>
      <c r="R499" s="196"/>
      <c r="S499" s="196"/>
      <c r="T499" s="196"/>
      <c r="U499" s="410"/>
      <c r="V499" s="410"/>
      <c r="W499" s="404"/>
      <c r="X499" s="410"/>
      <c r="Y499" s="410"/>
      <c r="Z499" s="410"/>
      <c r="AA499" s="410"/>
      <c r="AB499" s="410"/>
      <c r="AC499" s="410"/>
      <c r="AD499" s="410"/>
      <c r="AE499" s="410"/>
      <c r="AF499" s="196"/>
      <c r="AG499" s="196" t="s">
        <v>106</v>
      </c>
      <c r="AH499" s="196"/>
      <c r="AI499" s="196"/>
      <c r="AJ499" s="196"/>
      <c r="AK499" s="196"/>
      <c r="AL499" s="301"/>
      <c r="AM499" s="125"/>
      <c r="AN499" s="75"/>
      <c r="AO499" s="75"/>
    </row>
    <row r="500" spans="1:47" s="197" customFormat="1" ht="15.6" customHeight="1">
      <c r="A500" s="299">
        <v>132</v>
      </c>
      <c r="B500" s="295">
        <f>IF(E500=1,1,IF(E500&gt;1,#REF!+1,""))</f>
        <v>1</v>
      </c>
      <c r="C500" s="397" t="str">
        <f>IF(E500="","",IF(E500=1,D500,#REF!))</f>
        <v>Trịnh Thị Hân</v>
      </c>
      <c r="D500" s="398" t="s">
        <v>345</v>
      </c>
      <c r="E500" s="295">
        <v>1</v>
      </c>
      <c r="F500" s="408" t="s">
        <v>346</v>
      </c>
      <c r="G500" s="295">
        <v>2</v>
      </c>
      <c r="H500" s="428" t="s">
        <v>599</v>
      </c>
      <c r="I500" s="428"/>
      <c r="J500" s="428"/>
      <c r="K500" s="428"/>
      <c r="L500" s="428"/>
      <c r="M500" s="428"/>
      <c r="N500" s="196" t="s">
        <v>127</v>
      </c>
      <c r="O500" s="196">
        <v>6</v>
      </c>
      <c r="P500" s="196"/>
      <c r="Q500" s="196"/>
      <c r="R500" s="196"/>
      <c r="S500" s="404">
        <v>120</v>
      </c>
      <c r="T500" s="404">
        <v>20</v>
      </c>
      <c r="U500" s="404"/>
      <c r="V500" s="404">
        <v>2</v>
      </c>
      <c r="W500" s="404"/>
      <c r="X500" s="404"/>
      <c r="Y500" s="404"/>
      <c r="Z500" s="404"/>
      <c r="AA500" s="404"/>
      <c r="AB500" s="404"/>
      <c r="AC500" s="404"/>
      <c r="AD500" s="404"/>
      <c r="AE500" s="196">
        <v>11</v>
      </c>
      <c r="AF500" s="196"/>
      <c r="AG500" s="196" t="str">
        <f>IF(OR(AND(E500&lt;&gt;0,O500&lt;&gt;1),AND(E500=1,O500&lt;&gt;1),AND(E501=2,O501&lt;&gt;1)),"x","")</f>
        <v>x</v>
      </c>
      <c r="AH500" s="196"/>
      <c r="AI500" s="196"/>
      <c r="AJ500" s="404">
        <v>7</v>
      </c>
      <c r="AK500" s="196"/>
      <c r="AL500" s="301"/>
      <c r="AM500" s="125"/>
      <c r="AN500" s="75"/>
      <c r="AO500" s="75"/>
      <c r="AP500" s="77"/>
      <c r="AQ500" s="77"/>
      <c r="AR500" s="77"/>
      <c r="AS500" s="77"/>
    </row>
    <row r="501" spans="1:47" s="77" customFormat="1" ht="15.6" customHeight="1">
      <c r="A501" s="299" t="str">
        <f>IF(E501=1,SUMIF(E$10:E501,1),"")</f>
        <v/>
      </c>
      <c r="B501" s="295">
        <f>IF(E501=1,1,IF(E501&gt;1,B500+1,""))</f>
        <v>2</v>
      </c>
      <c r="C501" s="397" t="str">
        <f>IF(E501="","",IF(E501=1,D501,C500))</f>
        <v>Trịnh Thị Hân</v>
      </c>
      <c r="D501" s="398" t="s">
        <v>482</v>
      </c>
      <c r="E501" s="295">
        <v>2</v>
      </c>
      <c r="F501" s="408" t="s">
        <v>347</v>
      </c>
      <c r="G501" s="295">
        <v>1</v>
      </c>
      <c r="H501" s="400" t="s">
        <v>507</v>
      </c>
      <c r="I501" s="400"/>
      <c r="J501" s="400"/>
      <c r="K501" s="400"/>
      <c r="L501" s="400"/>
      <c r="M501" s="400"/>
      <c r="N501" s="196" t="s">
        <v>127</v>
      </c>
      <c r="O501" s="196">
        <v>6</v>
      </c>
      <c r="P501" s="196"/>
      <c r="Q501" s="196"/>
      <c r="R501" s="196"/>
      <c r="S501" s="404"/>
      <c r="T501" s="404"/>
      <c r="U501" s="404"/>
      <c r="V501" s="404"/>
      <c r="W501" s="404"/>
      <c r="X501" s="404"/>
      <c r="Y501" s="404"/>
      <c r="Z501" s="404"/>
      <c r="AA501" s="404"/>
      <c r="AB501" s="404"/>
      <c r="AC501" s="404"/>
      <c r="AD501" s="404"/>
      <c r="AE501" s="196"/>
      <c r="AF501" s="196"/>
      <c r="AG501" s="196" t="e">
        <f>IF(OR(AND(E501&lt;&gt;0,O501&lt;&gt;1),AND(E501=1,O501&lt;&gt;1),AND(#REF!=2,#REF!&lt;&gt;1)),"x","")</f>
        <v>#REF!</v>
      </c>
      <c r="AH501" s="196"/>
      <c r="AI501" s="196"/>
      <c r="AJ501" s="404"/>
      <c r="AK501" s="196"/>
      <c r="AL501" s="301"/>
      <c r="AM501" s="125"/>
      <c r="AN501" s="75"/>
      <c r="AO501" s="75"/>
    </row>
    <row r="502" spans="1:47" s="77" customFormat="1" ht="15.6" customHeight="1">
      <c r="A502" s="299">
        <v>133</v>
      </c>
      <c r="B502" s="295">
        <f>IF(E502=1,1,IF(E502&gt;1,#REF!+1,""))</f>
        <v>1</v>
      </c>
      <c r="C502" s="397" t="str">
        <f>IF(E502="","",IF(E502=1,D502,#REF!))</f>
        <v>Trịnh Thị Tâm</v>
      </c>
      <c r="D502" s="398" t="s">
        <v>348</v>
      </c>
      <c r="E502" s="295">
        <v>1</v>
      </c>
      <c r="F502" s="408" t="s">
        <v>349</v>
      </c>
      <c r="G502" s="295">
        <v>1</v>
      </c>
      <c r="H502" s="432" t="s">
        <v>508</v>
      </c>
      <c r="I502" s="432"/>
      <c r="J502" s="432"/>
      <c r="K502" s="432"/>
      <c r="L502" s="432"/>
      <c r="M502" s="432"/>
      <c r="N502" s="196" t="s">
        <v>127</v>
      </c>
      <c r="O502" s="196">
        <v>6</v>
      </c>
      <c r="P502" s="196"/>
      <c r="Q502" s="196"/>
      <c r="R502" s="196"/>
      <c r="S502" s="404">
        <v>120</v>
      </c>
      <c r="T502" s="404">
        <v>10</v>
      </c>
      <c r="U502" s="404">
        <v>1</v>
      </c>
      <c r="V502" s="404"/>
      <c r="W502" s="404"/>
      <c r="X502" s="404"/>
      <c r="Y502" s="404"/>
      <c r="Z502" s="404"/>
      <c r="AA502" s="404"/>
      <c r="AB502" s="404"/>
      <c r="AC502" s="404"/>
      <c r="AD502" s="404"/>
      <c r="AE502" s="196"/>
      <c r="AF502" s="196"/>
      <c r="AG502" s="196" t="str">
        <f>IF(OR(AND(E502&lt;&gt;0,O502&lt;&gt;1),AND(E502=1,O502&lt;&gt;1),AND(E503=2,O503&lt;&gt;1)),"x","")</f>
        <v>x</v>
      </c>
      <c r="AH502" s="196"/>
      <c r="AI502" s="196"/>
      <c r="AJ502" s="404">
        <v>5</v>
      </c>
      <c r="AK502" s="196"/>
      <c r="AL502" s="301"/>
      <c r="AM502" s="125"/>
      <c r="AN502" s="75"/>
      <c r="AO502" s="75"/>
      <c r="AS502" s="197"/>
      <c r="AU502" s="197"/>
    </row>
    <row r="503" spans="1:47" s="77" customFormat="1" ht="15.6" customHeight="1">
      <c r="A503" s="299" t="str">
        <f>IF(E503=1,SUMIF(E$10:E503,1),"")</f>
        <v/>
      </c>
      <c r="B503" s="295">
        <f>IF(E503=1,1,IF(E503&gt;1,B502+1,""))</f>
        <v>2</v>
      </c>
      <c r="C503" s="397" t="str">
        <f>IF(E503="","",IF(E503=1,D503,C502))</f>
        <v>Trịnh Thị Tâm</v>
      </c>
      <c r="D503" s="398" t="s">
        <v>350</v>
      </c>
      <c r="E503" s="295">
        <v>2</v>
      </c>
      <c r="F503" s="408">
        <v>34617</v>
      </c>
      <c r="G503" s="295">
        <v>1</v>
      </c>
      <c r="H503" s="413" t="s">
        <v>720</v>
      </c>
      <c r="I503" s="413"/>
      <c r="J503" s="413"/>
      <c r="K503" s="413"/>
      <c r="L503" s="413"/>
      <c r="M503" s="413"/>
      <c r="N503" s="196" t="s">
        <v>127</v>
      </c>
      <c r="O503" s="196">
        <v>6</v>
      </c>
      <c r="P503" s="196"/>
      <c r="Q503" s="196"/>
      <c r="R503" s="196"/>
      <c r="S503" s="404"/>
      <c r="T503" s="404"/>
      <c r="U503" s="404"/>
      <c r="V503" s="404"/>
      <c r="W503" s="404"/>
      <c r="X503" s="404"/>
      <c r="Y503" s="404"/>
      <c r="Z503" s="404"/>
      <c r="AA503" s="404"/>
      <c r="AB503" s="404"/>
      <c r="AC503" s="404"/>
      <c r="AD503" s="404"/>
      <c r="AE503" s="196"/>
      <c r="AF503" s="196"/>
      <c r="AG503" s="196" t="str">
        <f t="shared" ref="AG503:AG506" si="139">IF(OR(AND(E503&lt;&gt;0,O503&lt;&gt;1),AND(E503=1,O503&lt;&gt;1),AND(E504=2,O504&lt;&gt;1)),"x","")</f>
        <v>x</v>
      </c>
      <c r="AH503" s="196"/>
      <c r="AI503" s="196"/>
      <c r="AJ503" s="404"/>
      <c r="AK503" s="196"/>
      <c r="AL503" s="301"/>
      <c r="AM503" s="125"/>
      <c r="AN503" s="75"/>
      <c r="AO503" s="75"/>
    </row>
    <row r="504" spans="1:47" s="197" customFormat="1" ht="15.6" customHeight="1">
      <c r="A504" s="299">
        <v>134</v>
      </c>
      <c r="B504" s="299">
        <v>1</v>
      </c>
      <c r="C504" s="469" t="s">
        <v>2385</v>
      </c>
      <c r="D504" s="419" t="s">
        <v>2385</v>
      </c>
      <c r="E504" s="299">
        <v>1</v>
      </c>
      <c r="F504" s="435" t="s">
        <v>2386</v>
      </c>
      <c r="G504" s="299"/>
      <c r="H504" s="422" t="s">
        <v>2387</v>
      </c>
      <c r="I504" s="422"/>
      <c r="J504" s="422"/>
      <c r="K504" s="422"/>
      <c r="L504" s="422"/>
      <c r="M504" s="422"/>
      <c r="N504" s="126" t="s">
        <v>127</v>
      </c>
      <c r="O504" s="126">
        <v>6</v>
      </c>
      <c r="P504" s="126"/>
      <c r="Q504" s="126"/>
      <c r="R504" s="126"/>
      <c r="S504" s="424">
        <v>145</v>
      </c>
      <c r="T504" s="424">
        <v>10</v>
      </c>
      <c r="U504" s="424"/>
      <c r="V504" s="424">
        <v>2</v>
      </c>
      <c r="W504" s="424"/>
      <c r="X504" s="424"/>
      <c r="Y504" s="424"/>
      <c r="Z504" s="424"/>
      <c r="AA504" s="424"/>
      <c r="AB504" s="424"/>
      <c r="AC504" s="424"/>
      <c r="AD504" s="424"/>
      <c r="AE504" s="126"/>
      <c r="AF504" s="126"/>
      <c r="AG504" s="126" t="str">
        <f t="shared" si="139"/>
        <v>x</v>
      </c>
      <c r="AH504" s="126"/>
      <c r="AI504" s="126"/>
      <c r="AJ504" s="424"/>
      <c r="AK504" s="126" t="s">
        <v>1839</v>
      </c>
      <c r="AL504" s="301"/>
      <c r="AM504" s="125"/>
      <c r="AN504" s="125"/>
      <c r="AO504" s="125"/>
    </row>
    <row r="505" spans="1:47" s="77" customFormat="1" ht="15.6" customHeight="1">
      <c r="A505" s="299" t="str">
        <f>IF(E505=1,SUMIF(E$10:E505,1),"")</f>
        <v/>
      </c>
      <c r="B505" s="295">
        <v>2</v>
      </c>
      <c r="C505" s="398" t="s">
        <v>2385</v>
      </c>
      <c r="D505" s="398" t="s">
        <v>2388</v>
      </c>
      <c r="E505" s="295">
        <v>3</v>
      </c>
      <c r="F505" s="408">
        <v>37995</v>
      </c>
      <c r="G505" s="295"/>
      <c r="H505" s="428" t="s">
        <v>2389</v>
      </c>
      <c r="I505" s="428"/>
      <c r="J505" s="428"/>
      <c r="K505" s="428"/>
      <c r="L505" s="428"/>
      <c r="M505" s="428"/>
      <c r="N505" s="196" t="s">
        <v>127</v>
      </c>
      <c r="O505" s="196">
        <v>6</v>
      </c>
      <c r="P505" s="196"/>
      <c r="Q505" s="196"/>
      <c r="R505" s="196"/>
      <c r="S505" s="404"/>
      <c r="T505" s="404"/>
      <c r="U505" s="404"/>
      <c r="V505" s="404"/>
      <c r="W505" s="404"/>
      <c r="X505" s="404"/>
      <c r="Y505" s="404"/>
      <c r="Z505" s="404"/>
      <c r="AA505" s="404"/>
      <c r="AB505" s="404"/>
      <c r="AC505" s="404"/>
      <c r="AD505" s="404"/>
      <c r="AE505" s="196"/>
      <c r="AF505" s="196"/>
      <c r="AG505" s="196" t="str">
        <f t="shared" si="139"/>
        <v>x</v>
      </c>
      <c r="AH505" s="196"/>
      <c r="AI505" s="196"/>
      <c r="AJ505" s="404"/>
      <c r="AK505" s="196"/>
      <c r="AL505" s="301"/>
      <c r="AM505" s="125"/>
      <c r="AN505" s="75"/>
      <c r="AO505" s="75"/>
      <c r="AU505" s="197"/>
    </row>
    <row r="506" spans="1:47" s="77" customFormat="1" ht="15.6" customHeight="1">
      <c r="A506" s="299">
        <v>135</v>
      </c>
      <c r="B506" s="295">
        <f>IF(E506=1,1,IF(E506&gt;1,#REF!+1,""))</f>
        <v>1</v>
      </c>
      <c r="C506" s="397" t="str">
        <f>IF(E506="","",IF(E506=1,D506,#REF!))</f>
        <v>Trương Thị Nhường</v>
      </c>
      <c r="D506" s="398" t="s">
        <v>351</v>
      </c>
      <c r="E506" s="295">
        <v>1</v>
      </c>
      <c r="F506" s="408">
        <v>17178</v>
      </c>
      <c r="G506" s="295">
        <v>2</v>
      </c>
      <c r="H506" s="428" t="s">
        <v>723</v>
      </c>
      <c r="I506" s="428"/>
      <c r="J506" s="428"/>
      <c r="K506" s="428"/>
      <c r="L506" s="428"/>
      <c r="M506" s="428"/>
      <c r="N506" s="196" t="s">
        <v>147</v>
      </c>
      <c r="O506" s="196">
        <v>6</v>
      </c>
      <c r="P506" s="196"/>
      <c r="Q506" s="196"/>
      <c r="R506" s="196"/>
      <c r="S506" s="404">
        <v>140</v>
      </c>
      <c r="T506" s="404">
        <v>20</v>
      </c>
      <c r="U506" s="404"/>
      <c r="V506" s="404">
        <v>2</v>
      </c>
      <c r="W506" s="404"/>
      <c r="X506" s="404"/>
      <c r="Y506" s="404"/>
      <c r="Z506" s="404"/>
      <c r="AA506" s="404"/>
      <c r="AB506" s="404"/>
      <c r="AC506" s="404"/>
      <c r="AD506" s="404">
        <v>10</v>
      </c>
      <c r="AE506" s="196"/>
      <c r="AF506" s="196"/>
      <c r="AG506" s="196" t="str">
        <f t="shared" si="139"/>
        <v>x</v>
      </c>
      <c r="AH506" s="196"/>
      <c r="AI506" s="196"/>
      <c r="AJ506" s="404">
        <v>5</v>
      </c>
      <c r="AK506" s="196"/>
      <c r="AL506" s="301"/>
      <c r="AM506" s="125"/>
      <c r="AN506" s="75"/>
      <c r="AO506" s="75"/>
      <c r="AU506" s="197"/>
    </row>
    <row r="507" spans="1:47" s="77" customFormat="1" ht="15.6" customHeight="1">
      <c r="A507" s="299" t="str">
        <f>IF(E507=1,SUMIF(E$10:E507,1),"")</f>
        <v/>
      </c>
      <c r="B507" s="295">
        <f>IF(E507=1,1,IF(E507&gt;1,B506+1,""))</f>
        <v>2</v>
      </c>
      <c r="C507" s="397" t="str">
        <f>IF(E507="","",IF(E507=1,D507,C506))</f>
        <v>Trương Thị Nhường</v>
      </c>
      <c r="D507" s="398" t="s">
        <v>99</v>
      </c>
      <c r="E507" s="295">
        <v>5</v>
      </c>
      <c r="F507" s="408">
        <v>33214</v>
      </c>
      <c r="G507" s="295">
        <v>2</v>
      </c>
      <c r="H507" s="437" t="s">
        <v>721</v>
      </c>
      <c r="I507" s="437"/>
      <c r="J507" s="437"/>
      <c r="K507" s="437"/>
      <c r="L507" s="437"/>
      <c r="M507" s="437"/>
      <c r="N507" s="196" t="s">
        <v>147</v>
      </c>
      <c r="O507" s="196">
        <v>6</v>
      </c>
      <c r="P507" s="196"/>
      <c r="Q507" s="196"/>
      <c r="R507" s="196"/>
      <c r="S507" s="404"/>
      <c r="T507" s="404"/>
      <c r="U507" s="404"/>
      <c r="V507" s="404"/>
      <c r="W507" s="404"/>
      <c r="X507" s="404"/>
      <c r="Y507" s="404"/>
      <c r="Z507" s="404"/>
      <c r="AA507" s="404"/>
      <c r="AB507" s="404"/>
      <c r="AC507" s="404"/>
      <c r="AD507" s="404"/>
      <c r="AE507" s="196"/>
      <c r="AF507" s="196"/>
      <c r="AG507" s="196" t="s">
        <v>106</v>
      </c>
      <c r="AH507" s="196"/>
      <c r="AI507" s="196"/>
      <c r="AJ507" s="404"/>
      <c r="AK507" s="196"/>
      <c r="AL507" s="301"/>
      <c r="AM507" s="125"/>
      <c r="AN507" s="75"/>
      <c r="AO507" s="75"/>
      <c r="AU507" s="197"/>
    </row>
    <row r="508" spans="1:47" s="77" customFormat="1" ht="15.6" customHeight="1">
      <c r="A508" s="299" t="str">
        <f>IF(E508=1,SUMIF(E$10:E508,1),"")</f>
        <v/>
      </c>
      <c r="B508" s="295">
        <v>3</v>
      </c>
      <c r="C508" s="397" t="s">
        <v>351</v>
      </c>
      <c r="D508" s="397" t="s">
        <v>2390</v>
      </c>
      <c r="E508" s="295">
        <v>5</v>
      </c>
      <c r="F508" s="298" t="s">
        <v>2930</v>
      </c>
      <c r="G508" s="295">
        <v>2</v>
      </c>
      <c r="H508" s="418" t="s">
        <v>2931</v>
      </c>
      <c r="I508" s="428"/>
      <c r="J508" s="428"/>
      <c r="K508" s="428"/>
      <c r="L508" s="428"/>
      <c r="M508" s="428"/>
      <c r="N508" s="196" t="s">
        <v>147</v>
      </c>
      <c r="O508" s="196">
        <v>6</v>
      </c>
      <c r="P508" s="196"/>
      <c r="Q508" s="196"/>
      <c r="R508" s="196"/>
      <c r="S508" s="404"/>
      <c r="T508" s="404"/>
      <c r="U508" s="404"/>
      <c r="V508" s="404"/>
      <c r="W508" s="404"/>
      <c r="X508" s="404"/>
      <c r="Y508" s="404"/>
      <c r="Z508" s="404"/>
      <c r="AA508" s="404"/>
      <c r="AB508" s="404"/>
      <c r="AC508" s="404"/>
      <c r="AD508" s="404"/>
      <c r="AE508" s="196"/>
      <c r="AF508" s="196"/>
      <c r="AG508" s="196"/>
      <c r="AH508" s="196"/>
      <c r="AI508" s="196"/>
      <c r="AJ508" s="404"/>
      <c r="AK508" s="196"/>
      <c r="AL508" s="301"/>
      <c r="AM508" s="125"/>
      <c r="AN508" s="75"/>
      <c r="AO508" s="75"/>
      <c r="AU508" s="197"/>
    </row>
    <row r="509" spans="1:47" s="77" customFormat="1" ht="15.6" customHeight="1">
      <c r="A509" s="299">
        <v>136</v>
      </c>
      <c r="B509" s="295">
        <f>IF(E509=1,1,IF(E509&gt;1,#REF!+1,""))</f>
        <v>1</v>
      </c>
      <c r="C509" s="398" t="s">
        <v>91</v>
      </c>
      <c r="D509" s="398" t="s">
        <v>91</v>
      </c>
      <c r="E509" s="295">
        <v>1</v>
      </c>
      <c r="F509" s="408" t="s">
        <v>352</v>
      </c>
      <c r="G509" s="295">
        <v>2</v>
      </c>
      <c r="H509" s="406" t="s">
        <v>600</v>
      </c>
      <c r="I509" s="406"/>
      <c r="J509" s="406"/>
      <c r="K509" s="406"/>
      <c r="L509" s="406"/>
      <c r="M509" s="406"/>
      <c r="N509" s="196" t="s">
        <v>147</v>
      </c>
      <c r="O509" s="196">
        <v>6</v>
      </c>
      <c r="P509" s="196"/>
      <c r="Q509" s="196"/>
      <c r="R509" s="196"/>
      <c r="S509" s="404">
        <v>140</v>
      </c>
      <c r="T509" s="404">
        <v>20</v>
      </c>
      <c r="U509" s="404">
        <v>1</v>
      </c>
      <c r="V509" s="404"/>
      <c r="W509" s="404"/>
      <c r="X509" s="404"/>
      <c r="Y509" s="404"/>
      <c r="Z509" s="404"/>
      <c r="AA509" s="404"/>
      <c r="AB509" s="404"/>
      <c r="AC509" s="404"/>
      <c r="AD509" s="404">
        <v>10</v>
      </c>
      <c r="AE509" s="196"/>
      <c r="AF509" s="196"/>
      <c r="AG509" s="196" t="s">
        <v>106</v>
      </c>
      <c r="AH509" s="196"/>
      <c r="AI509" s="196"/>
      <c r="AJ509" s="404">
        <v>5</v>
      </c>
      <c r="AK509" s="196"/>
      <c r="AM509" s="125"/>
      <c r="AN509" s="75"/>
      <c r="AO509" s="75"/>
      <c r="AU509" s="197"/>
    </row>
    <row r="510" spans="1:47" s="77" customFormat="1" ht="15.6" customHeight="1">
      <c r="A510" s="299">
        <v>137</v>
      </c>
      <c r="B510" s="295">
        <v>1</v>
      </c>
      <c r="C510" s="397" t="str">
        <f>IF(E510="","",IF(E510=1,D510,#REF!))</f>
        <v>Phạm Thị Lạc</v>
      </c>
      <c r="D510" s="398" t="s">
        <v>353</v>
      </c>
      <c r="E510" s="295">
        <v>1</v>
      </c>
      <c r="F510" s="408">
        <v>23021</v>
      </c>
      <c r="G510" s="295">
        <v>2</v>
      </c>
      <c r="H510" s="523" t="s">
        <v>722</v>
      </c>
      <c r="I510" s="523"/>
      <c r="J510" s="523"/>
      <c r="K510" s="523"/>
      <c r="L510" s="523"/>
      <c r="M510" s="523"/>
      <c r="N510" s="196" t="s">
        <v>147</v>
      </c>
      <c r="O510" s="196">
        <v>6</v>
      </c>
      <c r="P510" s="196"/>
      <c r="Q510" s="196"/>
      <c r="R510" s="196"/>
      <c r="S510" s="404">
        <v>140</v>
      </c>
      <c r="T510" s="404">
        <v>20</v>
      </c>
      <c r="U510" s="404">
        <v>1</v>
      </c>
      <c r="V510" s="404"/>
      <c r="W510" s="404"/>
      <c r="X510" s="404"/>
      <c r="Y510" s="404"/>
      <c r="Z510" s="404"/>
      <c r="AA510" s="404"/>
      <c r="AB510" s="404"/>
      <c r="AC510" s="404"/>
      <c r="AD510" s="404">
        <v>10</v>
      </c>
      <c r="AE510" s="196"/>
      <c r="AF510" s="196"/>
      <c r="AG510" s="196" t="s">
        <v>106</v>
      </c>
      <c r="AH510" s="196" t="s">
        <v>106</v>
      </c>
      <c r="AI510" s="196"/>
      <c r="AJ510" s="404">
        <v>5</v>
      </c>
      <c r="AK510" s="196"/>
      <c r="AL510" s="301"/>
      <c r="AM510" s="125"/>
      <c r="AN510" s="75"/>
      <c r="AO510" s="75"/>
      <c r="AS510" s="197"/>
    </row>
    <row r="511" spans="1:47" s="77" customFormat="1" ht="15.6" customHeight="1">
      <c r="A511" s="299">
        <v>138</v>
      </c>
      <c r="B511" s="295">
        <f>IF(E511=1,1,IF(E511&gt;1,#REF!+1,""))</f>
        <v>1</v>
      </c>
      <c r="C511" s="397" t="str">
        <f>IF(E511="","",IF(E511=1,D511,#REF!))</f>
        <v>Nguyễn Văn Tâm</v>
      </c>
      <c r="D511" s="398" t="s">
        <v>354</v>
      </c>
      <c r="E511" s="295">
        <v>1</v>
      </c>
      <c r="F511" s="408">
        <v>31815</v>
      </c>
      <c r="G511" s="295">
        <v>1</v>
      </c>
      <c r="H511" s="428" t="s">
        <v>602</v>
      </c>
      <c r="I511" s="428"/>
      <c r="J511" s="428"/>
      <c r="K511" s="428"/>
      <c r="L511" s="428"/>
      <c r="M511" s="428"/>
      <c r="N511" s="196" t="s">
        <v>147</v>
      </c>
      <c r="O511" s="196">
        <v>1</v>
      </c>
      <c r="P511" s="196"/>
      <c r="Q511" s="196"/>
      <c r="R511" s="196"/>
      <c r="S511" s="404">
        <v>140</v>
      </c>
      <c r="T511" s="404">
        <v>20</v>
      </c>
      <c r="U511" s="404">
        <v>1</v>
      </c>
      <c r="V511" s="404"/>
      <c r="W511" s="404"/>
      <c r="X511" s="404"/>
      <c r="Y511" s="404"/>
      <c r="Z511" s="404"/>
      <c r="AA511" s="404"/>
      <c r="AB511" s="404"/>
      <c r="AC511" s="404"/>
      <c r="AD511" s="404">
        <v>10</v>
      </c>
      <c r="AE511" s="196"/>
      <c r="AF511" s="196"/>
      <c r="AG511" s="196" t="s">
        <v>106</v>
      </c>
      <c r="AH511" s="196"/>
      <c r="AI511" s="196"/>
      <c r="AJ511" s="404">
        <v>5</v>
      </c>
      <c r="AK511" s="196"/>
      <c r="AL511" s="301"/>
      <c r="AM511" s="125"/>
      <c r="AN511" s="75"/>
      <c r="AO511" s="197"/>
      <c r="AP511" s="197"/>
      <c r="AQ511" s="197"/>
      <c r="AR511" s="197"/>
      <c r="AU511" s="197"/>
    </row>
    <row r="512" spans="1:47" s="77" customFormat="1" ht="15.6" customHeight="1">
      <c r="A512" s="299" t="str">
        <f>IF(E512=1,SUMIF(E$10:E512,1),"")</f>
        <v/>
      </c>
      <c r="B512" s="295">
        <f>IF(E512=1,1,IF(E512&gt;1,B511+1,""))</f>
        <v>2</v>
      </c>
      <c r="C512" s="397" t="str">
        <f>IF(E512="","",IF(E512=1,D512,C511))</f>
        <v>Nguyễn Văn Tâm</v>
      </c>
      <c r="D512" s="398" t="s">
        <v>355</v>
      </c>
      <c r="E512" s="295">
        <v>4</v>
      </c>
      <c r="F512" s="408" t="s">
        <v>356</v>
      </c>
      <c r="G512" s="295">
        <v>2</v>
      </c>
      <c r="H512" s="413" t="s">
        <v>601</v>
      </c>
      <c r="I512" s="413"/>
      <c r="J512" s="413"/>
      <c r="K512" s="413"/>
      <c r="L512" s="413"/>
      <c r="M512" s="413"/>
      <c r="N512" s="196" t="s">
        <v>147</v>
      </c>
      <c r="O512" s="196">
        <v>1</v>
      </c>
      <c r="P512" s="196"/>
      <c r="Q512" s="196"/>
      <c r="R512" s="196"/>
      <c r="S512" s="404"/>
      <c r="T512" s="404"/>
      <c r="U512" s="404"/>
      <c r="V512" s="404"/>
      <c r="W512" s="404"/>
      <c r="X512" s="404"/>
      <c r="Y512" s="404"/>
      <c r="Z512" s="404"/>
      <c r="AA512" s="404"/>
      <c r="AB512" s="404"/>
      <c r="AC512" s="404"/>
      <c r="AD512" s="404"/>
      <c r="AE512" s="196"/>
      <c r="AF512" s="196"/>
      <c r="AG512" s="196" t="s">
        <v>106</v>
      </c>
      <c r="AH512" s="196"/>
      <c r="AI512" s="196"/>
      <c r="AJ512" s="404"/>
      <c r="AK512" s="196"/>
      <c r="AL512" s="301"/>
      <c r="AM512" s="125"/>
      <c r="AN512" s="75"/>
    </row>
    <row r="513" spans="1:47" s="77" customFormat="1" ht="15.6" customHeight="1">
      <c r="A513" s="299">
        <v>139</v>
      </c>
      <c r="B513" s="295">
        <f>IF(E513=1,1,IF(E513&gt;1,#REF!+1,""))</f>
        <v>1</v>
      </c>
      <c r="C513" s="397" t="str">
        <f>IF(E513="","",IF(E513=1,D513,#REF!))</f>
        <v>Phạm Thế Vinh</v>
      </c>
      <c r="D513" s="398" t="s">
        <v>364</v>
      </c>
      <c r="E513" s="295">
        <v>1</v>
      </c>
      <c r="F513" s="408" t="s">
        <v>365</v>
      </c>
      <c r="G513" s="295">
        <v>1</v>
      </c>
      <c r="H513" s="523" t="s">
        <v>511</v>
      </c>
      <c r="I513" s="523"/>
      <c r="J513" s="523"/>
      <c r="K513" s="523"/>
      <c r="L513" s="523"/>
      <c r="M513" s="523"/>
      <c r="N513" s="196" t="s">
        <v>147</v>
      </c>
      <c r="O513" s="196">
        <v>6</v>
      </c>
      <c r="P513" s="196"/>
      <c r="Q513" s="196"/>
      <c r="R513" s="196"/>
      <c r="S513" s="404">
        <v>140</v>
      </c>
      <c r="T513" s="404">
        <v>20</v>
      </c>
      <c r="U513" s="404"/>
      <c r="V513" s="404">
        <v>2</v>
      </c>
      <c r="W513" s="404"/>
      <c r="X513" s="404">
        <v>4</v>
      </c>
      <c r="Y513" s="404"/>
      <c r="Z513" s="404"/>
      <c r="AA513" s="404"/>
      <c r="AB513" s="404"/>
      <c r="AC513" s="404"/>
      <c r="AD513" s="404"/>
      <c r="AE513" s="196"/>
      <c r="AF513" s="196"/>
      <c r="AG513" s="196" t="s">
        <v>106</v>
      </c>
      <c r="AH513" s="196"/>
      <c r="AI513" s="196"/>
      <c r="AJ513" s="404">
        <v>7</v>
      </c>
      <c r="AK513" s="196"/>
      <c r="AL513" s="301"/>
      <c r="AM513" s="125"/>
      <c r="AN513" s="75"/>
      <c r="AU513" s="197"/>
    </row>
    <row r="514" spans="1:47" s="77" customFormat="1" ht="15.6" customHeight="1">
      <c r="A514" s="299" t="str">
        <f>IF(E514=1,SUMIF(E$10:E514,1),"")</f>
        <v/>
      </c>
      <c r="B514" s="295">
        <f>IF(E514=1,1,IF(E514&gt;1,B513+1,""))</f>
        <v>2</v>
      </c>
      <c r="C514" s="397" t="str">
        <f t="shared" ref="C514" si="140">IF(E514="","",IF(E514=1,D514,C513))</f>
        <v>Phạm Thế Vinh</v>
      </c>
      <c r="D514" s="398" t="s">
        <v>81</v>
      </c>
      <c r="E514" s="295">
        <v>2</v>
      </c>
      <c r="F514" s="408" t="s">
        <v>366</v>
      </c>
      <c r="G514" s="295">
        <v>2</v>
      </c>
      <c r="H514" s="523" t="s">
        <v>512</v>
      </c>
      <c r="I514" s="523"/>
      <c r="J514" s="523"/>
      <c r="K514" s="523"/>
      <c r="L514" s="523"/>
      <c r="M514" s="523"/>
      <c r="N514" s="196" t="s">
        <v>147</v>
      </c>
      <c r="O514" s="196">
        <v>6</v>
      </c>
      <c r="P514" s="196"/>
      <c r="Q514" s="196"/>
      <c r="R514" s="196"/>
      <c r="S514" s="404"/>
      <c r="T514" s="404"/>
      <c r="U514" s="404"/>
      <c r="V514" s="404"/>
      <c r="W514" s="404"/>
      <c r="X514" s="404"/>
      <c r="Y514" s="404"/>
      <c r="Z514" s="404"/>
      <c r="AA514" s="404"/>
      <c r="AB514" s="404"/>
      <c r="AC514" s="404"/>
      <c r="AD514" s="404"/>
      <c r="AE514" s="196"/>
      <c r="AF514" s="196"/>
      <c r="AG514" s="196" t="s">
        <v>106</v>
      </c>
      <c r="AH514" s="196"/>
      <c r="AI514" s="196"/>
      <c r="AJ514" s="404"/>
      <c r="AK514" s="196"/>
      <c r="AL514" s="301"/>
      <c r="AM514" s="125"/>
      <c r="AN514" s="75"/>
      <c r="AO514" s="197"/>
      <c r="AP514" s="197"/>
      <c r="AQ514" s="197"/>
      <c r="AR514" s="197"/>
    </row>
    <row r="515" spans="1:47" s="77" customFormat="1" ht="15.6" customHeight="1">
      <c r="A515" s="299">
        <v>140</v>
      </c>
      <c r="B515" s="295">
        <v>1</v>
      </c>
      <c r="C515" s="397" t="s">
        <v>2391</v>
      </c>
      <c r="D515" s="398" t="s">
        <v>2391</v>
      </c>
      <c r="E515" s="295">
        <v>1</v>
      </c>
      <c r="F515" s="298" t="s">
        <v>2932</v>
      </c>
      <c r="G515" s="295"/>
      <c r="H515" s="529" t="s">
        <v>2933</v>
      </c>
      <c r="I515" s="406"/>
      <c r="J515" s="406"/>
      <c r="K515" s="406"/>
      <c r="L515" s="406"/>
      <c r="M515" s="406"/>
      <c r="N515" s="196" t="s">
        <v>147</v>
      </c>
      <c r="O515" s="196">
        <v>6</v>
      </c>
      <c r="P515" s="196"/>
      <c r="Q515" s="196"/>
      <c r="R515" s="196"/>
      <c r="S515" s="404">
        <v>140</v>
      </c>
      <c r="T515" s="404">
        <v>20</v>
      </c>
      <c r="U515" s="404"/>
      <c r="V515" s="404">
        <v>2</v>
      </c>
      <c r="W515" s="404"/>
      <c r="X515" s="404">
        <v>4</v>
      </c>
      <c r="Y515" s="404"/>
      <c r="Z515" s="404"/>
      <c r="AA515" s="404"/>
      <c r="AB515" s="404"/>
      <c r="AC515" s="404"/>
      <c r="AD515" s="404"/>
      <c r="AE515" s="196"/>
      <c r="AF515" s="196"/>
      <c r="AG515" s="196" t="s">
        <v>106</v>
      </c>
      <c r="AH515" s="196"/>
      <c r="AI515" s="196"/>
      <c r="AJ515" s="404"/>
      <c r="AK515" s="126" t="s">
        <v>1839</v>
      </c>
      <c r="AL515" s="301"/>
      <c r="AM515" s="125"/>
      <c r="AN515" s="75"/>
      <c r="AU515" s="197"/>
    </row>
    <row r="516" spans="1:47" s="77" customFormat="1" ht="15.6" customHeight="1">
      <c r="A516" s="299" t="str">
        <f>IF(E516=1,SUMIF(E$10:E516,1),"")</f>
        <v/>
      </c>
      <c r="B516" s="295"/>
      <c r="C516" s="397" t="s">
        <v>2391</v>
      </c>
      <c r="D516" s="398" t="s">
        <v>2103</v>
      </c>
      <c r="E516" s="295">
        <v>2</v>
      </c>
      <c r="F516" s="298" t="s">
        <v>2934</v>
      </c>
      <c r="G516" s="295"/>
      <c r="H516" s="529" t="s">
        <v>2935</v>
      </c>
      <c r="I516" s="406"/>
      <c r="J516" s="406"/>
      <c r="K516" s="406"/>
      <c r="L516" s="406"/>
      <c r="M516" s="406"/>
      <c r="N516" s="196" t="s">
        <v>147</v>
      </c>
      <c r="O516" s="196">
        <v>6</v>
      </c>
      <c r="P516" s="196"/>
      <c r="Q516" s="196"/>
      <c r="R516" s="196"/>
      <c r="S516" s="404"/>
      <c r="T516" s="404"/>
      <c r="U516" s="404"/>
      <c r="V516" s="404"/>
      <c r="W516" s="404"/>
      <c r="X516" s="404"/>
      <c r="Y516" s="404"/>
      <c r="Z516" s="404"/>
      <c r="AA516" s="404"/>
      <c r="AB516" s="404"/>
      <c r="AC516" s="404"/>
      <c r="AD516" s="404"/>
      <c r="AE516" s="196"/>
      <c r="AF516" s="196"/>
      <c r="AG516" s="196" t="s">
        <v>106</v>
      </c>
      <c r="AH516" s="196"/>
      <c r="AI516" s="196"/>
      <c r="AJ516" s="404"/>
      <c r="AK516" s="196"/>
      <c r="AL516" s="301"/>
      <c r="AM516" s="125"/>
      <c r="AN516" s="75"/>
      <c r="AU516" s="197"/>
    </row>
    <row r="517" spans="1:47" s="77" customFormat="1" ht="15.6" customHeight="1">
      <c r="A517" s="299" t="str">
        <f>IF(E517=1,SUMIF(E$10:E517,1),"")</f>
        <v/>
      </c>
      <c r="B517" s="295"/>
      <c r="C517" s="397" t="s">
        <v>2391</v>
      </c>
      <c r="D517" s="398" t="s">
        <v>2392</v>
      </c>
      <c r="E517" s="295">
        <v>5</v>
      </c>
      <c r="F517" s="298" t="s">
        <v>2936</v>
      </c>
      <c r="G517" s="295"/>
      <c r="H517" s="529" t="s">
        <v>2937</v>
      </c>
      <c r="I517" s="406"/>
      <c r="J517" s="406"/>
      <c r="K517" s="406"/>
      <c r="L517" s="406"/>
      <c r="M517" s="406"/>
      <c r="N517" s="196" t="s">
        <v>147</v>
      </c>
      <c r="O517" s="196">
        <v>6</v>
      </c>
      <c r="P517" s="196"/>
      <c r="Q517" s="196"/>
      <c r="R517" s="196"/>
      <c r="S517" s="404"/>
      <c r="T517" s="404"/>
      <c r="U517" s="404"/>
      <c r="V517" s="404"/>
      <c r="W517" s="404"/>
      <c r="X517" s="404"/>
      <c r="Y517" s="404"/>
      <c r="Z517" s="404"/>
      <c r="AA517" s="404"/>
      <c r="AB517" s="404"/>
      <c r="AC517" s="404"/>
      <c r="AD517" s="404"/>
      <c r="AE517" s="196"/>
      <c r="AF517" s="196"/>
      <c r="AG517" s="196" t="s">
        <v>106</v>
      </c>
      <c r="AH517" s="196"/>
      <c r="AI517" s="196"/>
      <c r="AJ517" s="404"/>
      <c r="AK517" s="196"/>
      <c r="AL517" s="301"/>
      <c r="AM517" s="125"/>
      <c r="AN517" s="75"/>
      <c r="AU517" s="197"/>
    </row>
    <row r="518" spans="1:47" s="77" customFormat="1" ht="15.6" customHeight="1">
      <c r="A518" s="299">
        <v>141</v>
      </c>
      <c r="B518" s="295">
        <f>IF(E518=1,1,IF(E518&gt;1,'[8]DS HN'!B563+1,""))</f>
        <v>1</v>
      </c>
      <c r="C518" s="397" t="str">
        <f>IF(E518="","",IF(E518=1,D518,'[8]DS HN'!C563))</f>
        <v>Phạm Thái Sử</v>
      </c>
      <c r="D518" s="410" t="s">
        <v>169</v>
      </c>
      <c r="E518" s="196">
        <v>1</v>
      </c>
      <c r="F518" s="408" t="s">
        <v>170</v>
      </c>
      <c r="G518" s="196">
        <v>1</v>
      </c>
      <c r="H518" s="406" t="s">
        <v>758</v>
      </c>
      <c r="I518" s="406"/>
      <c r="J518" s="406"/>
      <c r="K518" s="406"/>
      <c r="L518" s="406"/>
      <c r="M518" s="406"/>
      <c r="N518" s="196" t="s">
        <v>168</v>
      </c>
      <c r="O518" s="196">
        <v>6</v>
      </c>
      <c r="P518" s="196"/>
      <c r="Q518" s="196"/>
      <c r="R518" s="196"/>
      <c r="S518" s="404">
        <v>110</v>
      </c>
      <c r="T518" s="404">
        <v>20</v>
      </c>
      <c r="U518" s="404">
        <v>1</v>
      </c>
      <c r="V518" s="404"/>
      <c r="W518" s="404"/>
      <c r="X518" s="404"/>
      <c r="Y518" s="404"/>
      <c r="Z518" s="404"/>
      <c r="AA518" s="404"/>
      <c r="AB518" s="404"/>
      <c r="AC518" s="404"/>
      <c r="AD518" s="404"/>
      <c r="AE518" s="196">
        <v>11</v>
      </c>
      <c r="AF518" s="196"/>
      <c r="AG518" s="196" t="s">
        <v>106</v>
      </c>
      <c r="AH518" s="196" t="s">
        <v>106</v>
      </c>
      <c r="AI518" s="196"/>
      <c r="AJ518" s="404">
        <v>3</v>
      </c>
      <c r="AK518" s="196"/>
      <c r="AL518" s="301"/>
      <c r="AM518" s="125"/>
      <c r="AN518" s="75"/>
      <c r="AU518" s="197"/>
    </row>
    <row r="519" spans="1:47" s="77" customFormat="1" ht="15.6" customHeight="1">
      <c r="A519" s="299" t="str">
        <f>IF(E519=1,SUMIF(E$10:E519,1),"")</f>
        <v/>
      </c>
      <c r="B519" s="295">
        <f t="shared" ref="B519:B527" si="141">IF(E519=1,1,IF(E519&gt;1,B518+1,""))</f>
        <v>2</v>
      </c>
      <c r="C519" s="397" t="str">
        <f t="shared" ref="C519:C527" si="142">IF(E519="","",IF(E519=1,D519,C518))</f>
        <v>Phạm Thái Sử</v>
      </c>
      <c r="D519" s="410" t="s">
        <v>171</v>
      </c>
      <c r="E519" s="196">
        <v>2</v>
      </c>
      <c r="F519" s="408">
        <v>22106</v>
      </c>
      <c r="G519" s="196">
        <v>2</v>
      </c>
      <c r="H519" s="406" t="s">
        <v>580</v>
      </c>
      <c r="I519" s="406"/>
      <c r="J519" s="406"/>
      <c r="K519" s="406"/>
      <c r="L519" s="406"/>
      <c r="M519" s="406"/>
      <c r="N519" s="196" t="s">
        <v>168</v>
      </c>
      <c r="O519" s="196">
        <v>6</v>
      </c>
      <c r="P519" s="196"/>
      <c r="Q519" s="196"/>
      <c r="R519" s="196"/>
      <c r="S519" s="404"/>
      <c r="T519" s="404"/>
      <c r="U519" s="404"/>
      <c r="V519" s="404"/>
      <c r="W519" s="404"/>
      <c r="X519" s="404"/>
      <c r="Y519" s="404"/>
      <c r="Z519" s="404"/>
      <c r="AA519" s="404"/>
      <c r="AB519" s="404"/>
      <c r="AC519" s="404"/>
      <c r="AD519" s="404"/>
      <c r="AE519" s="196"/>
      <c r="AF519" s="196"/>
      <c r="AG519" s="196" t="s">
        <v>106</v>
      </c>
      <c r="AH519" s="196" t="s">
        <v>106</v>
      </c>
      <c r="AI519" s="196"/>
      <c r="AJ519" s="404"/>
      <c r="AK519" s="196"/>
      <c r="AL519" s="301"/>
      <c r="AM519" s="125"/>
      <c r="AN519" s="75"/>
      <c r="AU519" s="197"/>
    </row>
    <row r="520" spans="1:47" s="77" customFormat="1" ht="15.6" customHeight="1">
      <c r="A520" s="299">
        <v>142</v>
      </c>
      <c r="B520" s="295">
        <f>IF(E520=1,1,IF(E520&gt;1,#REF!+1,""))</f>
        <v>1</v>
      </c>
      <c r="C520" s="397" t="str">
        <f>IF(E520="","",IF(E520=1,D520,#REF!))</f>
        <v>Phạm Công Thỏa</v>
      </c>
      <c r="D520" s="410" t="s">
        <v>172</v>
      </c>
      <c r="E520" s="196">
        <v>1</v>
      </c>
      <c r="F520" s="408" t="s">
        <v>173</v>
      </c>
      <c r="G520" s="196">
        <v>1</v>
      </c>
      <c r="H520" s="406" t="s">
        <v>581</v>
      </c>
      <c r="I520" s="406"/>
      <c r="J520" s="406"/>
      <c r="K520" s="406"/>
      <c r="L520" s="406"/>
      <c r="M520" s="406"/>
      <c r="N520" s="196" t="s">
        <v>168</v>
      </c>
      <c r="O520" s="196">
        <v>6</v>
      </c>
      <c r="P520" s="196"/>
      <c r="Q520" s="196"/>
      <c r="R520" s="196"/>
      <c r="S520" s="404">
        <v>95</v>
      </c>
      <c r="T520" s="404">
        <v>20</v>
      </c>
      <c r="U520" s="404">
        <v>1</v>
      </c>
      <c r="V520" s="404">
        <v>2</v>
      </c>
      <c r="W520" s="404"/>
      <c r="X520" s="404"/>
      <c r="Y520" s="404"/>
      <c r="Z520" s="404"/>
      <c r="AA520" s="404"/>
      <c r="AB520" s="404"/>
      <c r="AC520" s="404"/>
      <c r="AD520" s="404"/>
      <c r="AE520" s="196"/>
      <c r="AF520" s="196"/>
      <c r="AG520" s="196" t="s">
        <v>106</v>
      </c>
      <c r="AH520" s="196"/>
      <c r="AI520" s="196"/>
      <c r="AJ520" s="404">
        <v>3</v>
      </c>
      <c r="AK520" s="196"/>
      <c r="AL520" s="301"/>
      <c r="AM520" s="125"/>
      <c r="AN520" s="75"/>
      <c r="AU520" s="197"/>
    </row>
    <row r="521" spans="1:47" s="77" customFormat="1" ht="15.95" customHeight="1">
      <c r="A521" s="299" t="str">
        <f>IF(E521=1,SUMIF(E$10:E521,1),"")</f>
        <v/>
      </c>
      <c r="B521" s="295">
        <f t="shared" si="141"/>
        <v>2</v>
      </c>
      <c r="C521" s="397" t="str">
        <f t="shared" si="142"/>
        <v>Phạm Công Thỏa</v>
      </c>
      <c r="D521" s="410" t="s">
        <v>174</v>
      </c>
      <c r="E521" s="196">
        <v>2</v>
      </c>
      <c r="F521" s="408" t="s">
        <v>175</v>
      </c>
      <c r="G521" s="196">
        <v>2</v>
      </c>
      <c r="H521" s="428" t="s">
        <v>582</v>
      </c>
      <c r="I521" s="428"/>
      <c r="J521" s="428"/>
      <c r="K521" s="428"/>
      <c r="L521" s="428"/>
      <c r="M521" s="428"/>
      <c r="N521" s="196" t="s">
        <v>168</v>
      </c>
      <c r="O521" s="196">
        <v>6</v>
      </c>
      <c r="P521" s="196"/>
      <c r="Q521" s="196"/>
      <c r="R521" s="196"/>
      <c r="S521" s="404"/>
      <c r="T521" s="404"/>
      <c r="U521" s="404"/>
      <c r="V521" s="404"/>
      <c r="W521" s="404"/>
      <c r="X521" s="404"/>
      <c r="Y521" s="404"/>
      <c r="Z521" s="404"/>
      <c r="AA521" s="404"/>
      <c r="AB521" s="404"/>
      <c r="AC521" s="404"/>
      <c r="AD521" s="404"/>
      <c r="AE521" s="196"/>
      <c r="AF521" s="196"/>
      <c r="AG521" s="196" t="s">
        <v>106</v>
      </c>
      <c r="AH521" s="196"/>
      <c r="AI521" s="196"/>
      <c r="AJ521" s="404"/>
      <c r="AK521" s="196"/>
      <c r="AL521" s="301"/>
      <c r="AM521" s="125"/>
      <c r="AN521" s="75"/>
      <c r="AU521" s="197"/>
    </row>
    <row r="522" spans="1:47" s="77" customFormat="1" ht="15.6" customHeight="1">
      <c r="A522" s="299" t="str">
        <f>IF(E522=1,SUMIF(E$10:E522,1),"")</f>
        <v/>
      </c>
      <c r="B522" s="295">
        <f t="shared" si="141"/>
        <v>3</v>
      </c>
      <c r="C522" s="397" t="str">
        <f t="shared" si="142"/>
        <v>Phạm Công Thỏa</v>
      </c>
      <c r="D522" s="410" t="s">
        <v>176</v>
      </c>
      <c r="E522" s="196">
        <v>3</v>
      </c>
      <c r="F522" s="408" t="s">
        <v>177</v>
      </c>
      <c r="G522" s="196">
        <v>1</v>
      </c>
      <c r="H522" s="428" t="s">
        <v>759</v>
      </c>
      <c r="I522" s="428"/>
      <c r="J522" s="428"/>
      <c r="K522" s="428"/>
      <c r="L522" s="428"/>
      <c r="M522" s="428"/>
      <c r="N522" s="196" t="s">
        <v>168</v>
      </c>
      <c r="O522" s="196">
        <v>6</v>
      </c>
      <c r="P522" s="196"/>
      <c r="Q522" s="196"/>
      <c r="R522" s="196"/>
      <c r="S522" s="404"/>
      <c r="T522" s="404"/>
      <c r="U522" s="404"/>
      <c r="V522" s="404"/>
      <c r="W522" s="404"/>
      <c r="X522" s="404"/>
      <c r="Y522" s="404"/>
      <c r="Z522" s="404"/>
      <c r="AA522" s="404"/>
      <c r="AB522" s="404"/>
      <c r="AC522" s="404"/>
      <c r="AD522" s="404"/>
      <c r="AE522" s="196"/>
      <c r="AF522" s="196"/>
      <c r="AG522" s="196" t="s">
        <v>106</v>
      </c>
      <c r="AH522" s="196"/>
      <c r="AI522" s="196"/>
      <c r="AJ522" s="404"/>
      <c r="AK522" s="196"/>
      <c r="AL522" s="301"/>
      <c r="AM522" s="125"/>
      <c r="AN522" s="75"/>
      <c r="AU522" s="197"/>
    </row>
    <row r="523" spans="1:47" s="77" customFormat="1" ht="15.6" customHeight="1">
      <c r="A523" s="299" t="str">
        <f>IF(E523=1,SUMIF(E$10:E523,1),"")</f>
        <v/>
      </c>
      <c r="B523" s="295">
        <f t="shared" si="141"/>
        <v>4</v>
      </c>
      <c r="C523" s="397" t="str">
        <f t="shared" si="142"/>
        <v>Phạm Công Thỏa</v>
      </c>
      <c r="D523" s="410" t="s">
        <v>178</v>
      </c>
      <c r="E523" s="196">
        <v>6</v>
      </c>
      <c r="F523" s="408" t="s">
        <v>179</v>
      </c>
      <c r="G523" s="196">
        <v>1</v>
      </c>
      <c r="H523" s="428" t="s">
        <v>541</v>
      </c>
      <c r="I523" s="428"/>
      <c r="J523" s="428"/>
      <c r="K523" s="428"/>
      <c r="L523" s="428"/>
      <c r="M523" s="428"/>
      <c r="N523" s="196" t="s">
        <v>168</v>
      </c>
      <c r="O523" s="196">
        <v>6</v>
      </c>
      <c r="P523" s="196"/>
      <c r="Q523" s="196"/>
      <c r="R523" s="196"/>
      <c r="S523" s="404"/>
      <c r="T523" s="404"/>
      <c r="U523" s="404"/>
      <c r="V523" s="404"/>
      <c r="W523" s="404"/>
      <c r="X523" s="404"/>
      <c r="Y523" s="404"/>
      <c r="Z523" s="404"/>
      <c r="AA523" s="404"/>
      <c r="AB523" s="404"/>
      <c r="AC523" s="404"/>
      <c r="AD523" s="404"/>
      <c r="AE523" s="196"/>
      <c r="AF523" s="196"/>
      <c r="AG523" s="196" t="s">
        <v>106</v>
      </c>
      <c r="AH523" s="196"/>
      <c r="AI523" s="196"/>
      <c r="AJ523" s="404"/>
      <c r="AK523" s="196"/>
      <c r="AL523" s="301"/>
      <c r="AM523" s="125"/>
      <c r="AN523" s="75"/>
      <c r="AU523" s="197"/>
    </row>
    <row r="524" spans="1:47" s="77" customFormat="1" ht="15.6" customHeight="1">
      <c r="A524" s="299" t="str">
        <f>IF(E524=1,SUMIF(E$10:E524,1),"")</f>
        <v/>
      </c>
      <c r="B524" s="295">
        <f t="shared" si="141"/>
        <v>5</v>
      </c>
      <c r="C524" s="397" t="str">
        <f t="shared" si="142"/>
        <v>Phạm Công Thỏa</v>
      </c>
      <c r="D524" s="410" t="s">
        <v>180</v>
      </c>
      <c r="E524" s="196">
        <v>6</v>
      </c>
      <c r="F524" s="408" t="s">
        <v>181</v>
      </c>
      <c r="G524" s="196">
        <v>2</v>
      </c>
      <c r="H524" s="428" t="s">
        <v>542</v>
      </c>
      <c r="I524" s="428"/>
      <c r="J524" s="428"/>
      <c r="K524" s="428"/>
      <c r="L524" s="428"/>
      <c r="M524" s="428"/>
      <c r="N524" s="196" t="s">
        <v>168</v>
      </c>
      <c r="O524" s="196">
        <v>6</v>
      </c>
      <c r="P524" s="196"/>
      <c r="Q524" s="196"/>
      <c r="R524" s="196"/>
      <c r="S524" s="404"/>
      <c r="T524" s="404"/>
      <c r="U524" s="404"/>
      <c r="V524" s="404"/>
      <c r="W524" s="404"/>
      <c r="X524" s="404"/>
      <c r="Y524" s="404"/>
      <c r="Z524" s="404"/>
      <c r="AA524" s="404"/>
      <c r="AB524" s="404"/>
      <c r="AC524" s="404"/>
      <c r="AD524" s="404"/>
      <c r="AE524" s="196"/>
      <c r="AF524" s="196"/>
      <c r="AG524" s="196" t="s">
        <v>106</v>
      </c>
      <c r="AH524" s="196"/>
      <c r="AI524" s="196"/>
      <c r="AJ524" s="404"/>
      <c r="AK524" s="196"/>
      <c r="AL524" s="301"/>
      <c r="AM524" s="125"/>
      <c r="AN524" s="75"/>
      <c r="AU524" s="197"/>
    </row>
    <row r="525" spans="1:47" s="77" customFormat="1" ht="15.6" customHeight="1">
      <c r="A525" s="299">
        <v>143</v>
      </c>
      <c r="B525" s="295">
        <f>IF(E525=1,1,IF(E525&gt;1,#REF!+1,""))</f>
        <v>1</v>
      </c>
      <c r="C525" s="397" t="str">
        <f>IF(E525="","",IF(E525=1,D525,#REF!))</f>
        <v>Hà Thị Niên</v>
      </c>
      <c r="D525" s="398" t="s">
        <v>660</v>
      </c>
      <c r="E525" s="196">
        <v>1</v>
      </c>
      <c r="F525" s="408" t="s">
        <v>182</v>
      </c>
      <c r="G525" s="196">
        <v>2</v>
      </c>
      <c r="H525" s="400" t="s">
        <v>488</v>
      </c>
      <c r="I525" s="400"/>
      <c r="J525" s="400"/>
      <c r="K525" s="400"/>
      <c r="L525" s="400"/>
      <c r="M525" s="400"/>
      <c r="N525" s="196" t="s">
        <v>168</v>
      </c>
      <c r="O525" s="196">
        <v>6</v>
      </c>
      <c r="P525" s="196"/>
      <c r="Q525" s="196"/>
      <c r="R525" s="196"/>
      <c r="S525" s="404">
        <v>105</v>
      </c>
      <c r="T525" s="404">
        <v>20</v>
      </c>
      <c r="U525" s="404"/>
      <c r="V525" s="404">
        <v>2</v>
      </c>
      <c r="W525" s="404"/>
      <c r="X525" s="404"/>
      <c r="Y525" s="404"/>
      <c r="Z525" s="404"/>
      <c r="AA525" s="404"/>
      <c r="AB525" s="404"/>
      <c r="AC525" s="404"/>
      <c r="AD525" s="404">
        <v>10</v>
      </c>
      <c r="AE525" s="196"/>
      <c r="AF525" s="196"/>
      <c r="AG525" s="196" t="s">
        <v>106</v>
      </c>
      <c r="AH525" s="196" t="s">
        <v>106</v>
      </c>
      <c r="AI525" s="196"/>
      <c r="AJ525" s="404">
        <v>7</v>
      </c>
      <c r="AK525" s="196"/>
      <c r="AL525" s="301"/>
      <c r="AM525" s="125"/>
      <c r="AN525" s="75"/>
      <c r="AU525" s="197"/>
    </row>
    <row r="526" spans="1:47" s="77" customFormat="1" ht="15.6" customHeight="1">
      <c r="A526" s="299">
        <v>144</v>
      </c>
      <c r="B526" s="295">
        <f>IF(E526=1,1,IF(E526&gt;1,#REF!+1,""))</f>
        <v>1</v>
      </c>
      <c r="C526" s="397" t="str">
        <f>IF(E526="","",IF(E526=1,D526,#REF!))</f>
        <v>Bùi Xuân Thu</v>
      </c>
      <c r="D526" s="398" t="s">
        <v>183</v>
      </c>
      <c r="E526" s="196">
        <v>1</v>
      </c>
      <c r="F526" s="408" t="s">
        <v>184</v>
      </c>
      <c r="G526" s="196">
        <v>1</v>
      </c>
      <c r="H526" s="523" t="s">
        <v>543</v>
      </c>
      <c r="I526" s="523"/>
      <c r="J526" s="523"/>
      <c r="K526" s="523"/>
      <c r="L526" s="523"/>
      <c r="M526" s="523"/>
      <c r="N526" s="196" t="s">
        <v>168</v>
      </c>
      <c r="O526" s="196">
        <v>6</v>
      </c>
      <c r="P526" s="196"/>
      <c r="Q526" s="196"/>
      <c r="R526" s="196"/>
      <c r="S526" s="404">
        <v>110</v>
      </c>
      <c r="T526" s="404">
        <v>20</v>
      </c>
      <c r="U526" s="404"/>
      <c r="V526" s="404"/>
      <c r="W526" s="404"/>
      <c r="X526" s="404">
        <v>4</v>
      </c>
      <c r="Y526" s="404"/>
      <c r="Z526" s="404"/>
      <c r="AA526" s="404"/>
      <c r="AB526" s="404"/>
      <c r="AC526" s="404"/>
      <c r="AD526" s="404"/>
      <c r="AE526" s="196">
        <v>11</v>
      </c>
      <c r="AF526" s="196"/>
      <c r="AG526" s="196" t="s">
        <v>106</v>
      </c>
      <c r="AH526" s="196" t="s">
        <v>106</v>
      </c>
      <c r="AI526" s="196"/>
      <c r="AJ526" s="404">
        <v>3</v>
      </c>
      <c r="AK526" s="196"/>
      <c r="AL526" s="301"/>
      <c r="AM526" s="125"/>
      <c r="AN526" s="75"/>
      <c r="AU526" s="197"/>
    </row>
    <row r="527" spans="1:47" s="77" customFormat="1" ht="15.6" customHeight="1">
      <c r="A527" s="299" t="str">
        <f>IF(E527=1,SUMIF(E$10:E527,1),"")</f>
        <v/>
      </c>
      <c r="B527" s="295">
        <f t="shared" si="141"/>
        <v>2</v>
      </c>
      <c r="C527" s="397" t="str">
        <f t="shared" si="142"/>
        <v>Bùi Xuân Thu</v>
      </c>
      <c r="D527" s="398" t="s">
        <v>80</v>
      </c>
      <c r="E527" s="196">
        <v>2</v>
      </c>
      <c r="F527" s="408">
        <v>19765</v>
      </c>
      <c r="G527" s="196">
        <v>2</v>
      </c>
      <c r="H527" s="406" t="s">
        <v>583</v>
      </c>
      <c r="I527" s="406"/>
      <c r="J527" s="406"/>
      <c r="K527" s="406"/>
      <c r="L527" s="406"/>
      <c r="M527" s="406"/>
      <c r="N527" s="196" t="s">
        <v>168</v>
      </c>
      <c r="O527" s="196">
        <v>6</v>
      </c>
      <c r="P527" s="196"/>
      <c r="Q527" s="196"/>
      <c r="R527" s="196"/>
      <c r="S527" s="404"/>
      <c r="T527" s="404"/>
      <c r="U527" s="404"/>
      <c r="V527" s="404"/>
      <c r="W527" s="404"/>
      <c r="X527" s="404"/>
      <c r="Y527" s="404"/>
      <c r="Z527" s="404"/>
      <c r="AA527" s="404"/>
      <c r="AB527" s="404"/>
      <c r="AC527" s="404"/>
      <c r="AD527" s="404"/>
      <c r="AE527" s="196"/>
      <c r="AF527" s="196"/>
      <c r="AG527" s="196" t="s">
        <v>106</v>
      </c>
      <c r="AH527" s="196" t="s">
        <v>106</v>
      </c>
      <c r="AI527" s="196"/>
      <c r="AJ527" s="404"/>
      <c r="AK527" s="196"/>
      <c r="AL527" s="301"/>
      <c r="AM527" s="125"/>
      <c r="AN527" s="75"/>
      <c r="AU527" s="197"/>
    </row>
    <row r="528" spans="1:47" s="77" customFormat="1" ht="15.6" customHeight="1">
      <c r="A528" s="299">
        <v>145</v>
      </c>
      <c r="B528" s="295">
        <f>IF(E528=1,1,IF(E528&gt;1,#REF!+1,""))</f>
        <v>1</v>
      </c>
      <c r="C528" s="397" t="str">
        <f>IF(E528="","",IF(E528=1,D528,#REF!))</f>
        <v>Phạm Thị Lợi</v>
      </c>
      <c r="D528" s="398" t="s">
        <v>367</v>
      </c>
      <c r="E528" s="295">
        <v>1</v>
      </c>
      <c r="F528" s="408" t="s">
        <v>368</v>
      </c>
      <c r="G528" s="295">
        <v>2</v>
      </c>
      <c r="H528" s="428" t="s">
        <v>603</v>
      </c>
      <c r="I528" s="428"/>
      <c r="J528" s="428"/>
      <c r="K528" s="428"/>
      <c r="L528" s="428"/>
      <c r="M528" s="428"/>
      <c r="N528" s="196" t="s">
        <v>168</v>
      </c>
      <c r="O528" s="196">
        <v>6</v>
      </c>
      <c r="P528" s="196"/>
      <c r="Q528" s="196"/>
      <c r="R528" s="196"/>
      <c r="S528" s="404">
        <v>140</v>
      </c>
      <c r="T528" s="404">
        <v>20</v>
      </c>
      <c r="U528" s="404">
        <v>1</v>
      </c>
      <c r="V528" s="404"/>
      <c r="W528" s="404"/>
      <c r="X528" s="404">
        <v>4</v>
      </c>
      <c r="Y528" s="404"/>
      <c r="Z528" s="404"/>
      <c r="AA528" s="404"/>
      <c r="AB528" s="404"/>
      <c r="AC528" s="404"/>
      <c r="AD528" s="404"/>
      <c r="AE528" s="196"/>
      <c r="AF528" s="196"/>
      <c r="AG528" s="196" t="s">
        <v>106</v>
      </c>
      <c r="AH528" s="196"/>
      <c r="AI528" s="196"/>
      <c r="AJ528" s="404">
        <v>5</v>
      </c>
      <c r="AK528" s="196"/>
      <c r="AL528" s="301"/>
      <c r="AM528" s="125"/>
      <c r="AN528" s="75"/>
      <c r="AU528" s="197"/>
    </row>
    <row r="529" spans="1:47" s="77" customFormat="1" ht="15.6" customHeight="1">
      <c r="A529" s="299" t="str">
        <f>IF(E529=1,SUMIF(E$10:E529,1),"")</f>
        <v/>
      </c>
      <c r="B529" s="295">
        <v>2</v>
      </c>
      <c r="C529" s="397" t="str">
        <f>IF(E529="","",IF(E529=1,D529,C528))</f>
        <v>Phạm Thị Lợi</v>
      </c>
      <c r="D529" s="398" t="s">
        <v>369</v>
      </c>
      <c r="E529" s="295">
        <v>3</v>
      </c>
      <c r="F529" s="408" t="s">
        <v>191</v>
      </c>
      <c r="G529" s="295">
        <v>2</v>
      </c>
      <c r="H529" s="413" t="s">
        <v>604</v>
      </c>
      <c r="I529" s="413"/>
      <c r="J529" s="413"/>
      <c r="K529" s="413"/>
      <c r="L529" s="413"/>
      <c r="M529" s="413"/>
      <c r="N529" s="196" t="s">
        <v>168</v>
      </c>
      <c r="O529" s="196">
        <v>6</v>
      </c>
      <c r="P529" s="196"/>
      <c r="Q529" s="196"/>
      <c r="R529" s="196"/>
      <c r="S529" s="404"/>
      <c r="T529" s="404"/>
      <c r="U529" s="404"/>
      <c r="V529" s="404"/>
      <c r="W529" s="404"/>
      <c r="X529" s="404"/>
      <c r="Y529" s="404"/>
      <c r="Z529" s="404"/>
      <c r="AA529" s="404"/>
      <c r="AB529" s="404"/>
      <c r="AC529" s="404"/>
      <c r="AD529" s="404"/>
      <c r="AE529" s="196"/>
      <c r="AF529" s="196"/>
      <c r="AG529" s="196" t="s">
        <v>106</v>
      </c>
      <c r="AH529" s="196"/>
      <c r="AI529" s="196"/>
      <c r="AJ529" s="404"/>
      <c r="AK529" s="196"/>
      <c r="AL529" s="301"/>
      <c r="AM529" s="125"/>
      <c r="AN529" s="75"/>
      <c r="AU529" s="197"/>
    </row>
    <row r="530" spans="1:47" s="77" customFormat="1" ht="15.6" customHeight="1">
      <c r="A530" s="299">
        <v>146</v>
      </c>
      <c r="B530" s="295">
        <f>IF(E530=1,1,IF(E530&gt;1,#REF!+1,""))</f>
        <v>1</v>
      </c>
      <c r="C530" s="397" t="str">
        <f>IF(E530="","",IF(E530=1,D530,#REF!))</f>
        <v>Quách Thị Hồng</v>
      </c>
      <c r="D530" s="398" t="s">
        <v>111</v>
      </c>
      <c r="E530" s="295">
        <v>1</v>
      </c>
      <c r="F530" s="408" t="s">
        <v>370</v>
      </c>
      <c r="G530" s="295">
        <v>2</v>
      </c>
      <c r="H530" s="523" t="s">
        <v>513</v>
      </c>
      <c r="I530" s="523"/>
      <c r="J530" s="523"/>
      <c r="K530" s="523"/>
      <c r="L530" s="523"/>
      <c r="M530" s="523"/>
      <c r="N530" s="196" t="s">
        <v>168</v>
      </c>
      <c r="O530" s="196">
        <v>6</v>
      </c>
      <c r="P530" s="196"/>
      <c r="Q530" s="196"/>
      <c r="R530" s="196"/>
      <c r="S530" s="404">
        <v>125</v>
      </c>
      <c r="T530" s="404">
        <v>20</v>
      </c>
      <c r="U530" s="404">
        <v>1</v>
      </c>
      <c r="V530" s="404"/>
      <c r="W530" s="404"/>
      <c r="X530" s="404">
        <v>4</v>
      </c>
      <c r="Y530" s="404"/>
      <c r="Z530" s="404"/>
      <c r="AA530" s="404"/>
      <c r="AB530" s="404"/>
      <c r="AC530" s="404"/>
      <c r="AD530" s="404"/>
      <c r="AE530" s="196"/>
      <c r="AF530" s="196"/>
      <c r="AG530" s="196" t="s">
        <v>106</v>
      </c>
      <c r="AH530" s="196"/>
      <c r="AI530" s="196"/>
      <c r="AJ530" s="404">
        <v>5</v>
      </c>
      <c r="AK530" s="196"/>
      <c r="AL530" s="301"/>
      <c r="AM530" s="125"/>
      <c r="AN530" s="75"/>
      <c r="AU530" s="197"/>
    </row>
    <row r="531" spans="1:47" s="77" customFormat="1" ht="15.6" customHeight="1">
      <c r="A531" s="299" t="str">
        <f>IF(E531=1,SUMIF(E$10:E531,1),"")</f>
        <v/>
      </c>
      <c r="B531" s="295">
        <f>IF(E531=1,1,IF(E531&gt;1,B530+1,""))</f>
        <v>2</v>
      </c>
      <c r="C531" s="397" t="str">
        <f>IF(E531="","",IF(E531=1,D531,C530))</f>
        <v>Quách Thị Hồng</v>
      </c>
      <c r="D531" s="398" t="s">
        <v>113</v>
      </c>
      <c r="E531" s="295">
        <v>3</v>
      </c>
      <c r="F531" s="408" t="s">
        <v>371</v>
      </c>
      <c r="G531" s="295">
        <v>2</v>
      </c>
      <c r="H531" s="523" t="s">
        <v>514</v>
      </c>
      <c r="I531" s="523"/>
      <c r="J531" s="523"/>
      <c r="K531" s="523"/>
      <c r="L531" s="523"/>
      <c r="M531" s="523"/>
      <c r="N531" s="196" t="s">
        <v>168</v>
      </c>
      <c r="O531" s="196">
        <v>6</v>
      </c>
      <c r="P531" s="196"/>
      <c r="Q531" s="196"/>
      <c r="R531" s="196"/>
      <c r="S531" s="404"/>
      <c r="T531" s="404"/>
      <c r="U531" s="404"/>
      <c r="V531" s="404"/>
      <c r="W531" s="404"/>
      <c r="X531" s="404"/>
      <c r="Y531" s="404"/>
      <c r="Z531" s="404"/>
      <c r="AA531" s="404"/>
      <c r="AB531" s="404"/>
      <c r="AC531" s="404"/>
      <c r="AD531" s="404"/>
      <c r="AE531" s="196"/>
      <c r="AF531" s="196"/>
      <c r="AG531" s="196" t="s">
        <v>106</v>
      </c>
      <c r="AH531" s="196"/>
      <c r="AI531" s="196"/>
      <c r="AJ531" s="404"/>
      <c r="AK531" s="196"/>
      <c r="AL531" s="301"/>
      <c r="AM531" s="125"/>
      <c r="AN531" s="75"/>
      <c r="AU531" s="197"/>
    </row>
    <row r="532" spans="1:47" s="77" customFormat="1" ht="15.6" customHeight="1">
      <c r="A532" s="299">
        <v>147</v>
      </c>
      <c r="B532" s="295">
        <f>IF(E532=1,1,IF(E532&gt;1,#REF!+1,""))</f>
        <v>1</v>
      </c>
      <c r="C532" s="397" t="str">
        <f>IF(E532="","",IF(E532=1,D532,#REF!))</f>
        <v>Trịnh Thị Xuyến</v>
      </c>
      <c r="D532" s="398" t="s">
        <v>378</v>
      </c>
      <c r="E532" s="295">
        <v>1</v>
      </c>
      <c r="F532" s="408" t="s">
        <v>379</v>
      </c>
      <c r="G532" s="295">
        <v>2</v>
      </c>
      <c r="H532" s="523" t="s">
        <v>516</v>
      </c>
      <c r="I532" s="523"/>
      <c r="J532" s="523"/>
      <c r="K532" s="523"/>
      <c r="L532" s="523"/>
      <c r="M532" s="523"/>
      <c r="N532" s="196" t="s">
        <v>168</v>
      </c>
      <c r="O532" s="196">
        <v>1</v>
      </c>
      <c r="P532" s="196"/>
      <c r="Q532" s="196"/>
      <c r="R532" s="196"/>
      <c r="S532" s="404">
        <v>115</v>
      </c>
      <c r="T532" s="404">
        <v>20</v>
      </c>
      <c r="U532" s="404"/>
      <c r="V532" s="404">
        <v>2</v>
      </c>
      <c r="W532" s="404"/>
      <c r="X532" s="404">
        <v>4</v>
      </c>
      <c r="Y532" s="404"/>
      <c r="Z532" s="404"/>
      <c r="AA532" s="404"/>
      <c r="AB532" s="404"/>
      <c r="AC532" s="404"/>
      <c r="AD532" s="404"/>
      <c r="AE532" s="196"/>
      <c r="AF532" s="196"/>
      <c r="AG532" s="196" t="s">
        <v>106</v>
      </c>
      <c r="AH532" s="196"/>
      <c r="AI532" s="196"/>
      <c r="AJ532" s="404">
        <v>3</v>
      </c>
      <c r="AK532" s="196"/>
      <c r="AL532" s="301"/>
      <c r="AM532" s="125"/>
      <c r="AN532" s="75"/>
    </row>
    <row r="533" spans="1:47" s="77" customFormat="1" ht="15.6" customHeight="1">
      <c r="A533" s="299" t="str">
        <f>IF(E533=1,SUMIF(E$10:E533,1),"")</f>
        <v/>
      </c>
      <c r="B533" s="295">
        <f>IF(E533=1,1,IF(E533&gt;1,B532+1,""))</f>
        <v>2</v>
      </c>
      <c r="C533" s="397" t="str">
        <f t="shared" ref="C533:C536" si="143">IF(E533="","",IF(E533=1,D533,C532))</f>
        <v>Trịnh Thị Xuyến</v>
      </c>
      <c r="D533" s="398" t="s">
        <v>380</v>
      </c>
      <c r="E533" s="295">
        <v>5</v>
      </c>
      <c r="F533" s="408" t="s">
        <v>381</v>
      </c>
      <c r="G533" s="295">
        <v>2</v>
      </c>
      <c r="H533" s="523" t="s">
        <v>517</v>
      </c>
      <c r="I533" s="523"/>
      <c r="J533" s="523"/>
      <c r="K533" s="523"/>
      <c r="L533" s="523"/>
      <c r="M533" s="523"/>
      <c r="N533" s="196" t="s">
        <v>168</v>
      </c>
      <c r="O533" s="196">
        <v>6</v>
      </c>
      <c r="P533" s="196"/>
      <c r="Q533" s="196"/>
      <c r="R533" s="196"/>
      <c r="S533" s="404"/>
      <c r="T533" s="404"/>
      <c r="U533" s="404"/>
      <c r="V533" s="404"/>
      <c r="W533" s="404"/>
      <c r="X533" s="404"/>
      <c r="Y533" s="404"/>
      <c r="Z533" s="404"/>
      <c r="AA533" s="404"/>
      <c r="AB533" s="404"/>
      <c r="AC533" s="404"/>
      <c r="AD533" s="404"/>
      <c r="AE533" s="196"/>
      <c r="AF533" s="196"/>
      <c r="AG533" s="196" t="str">
        <f t="shared" ref="AG533:AG544" si="144">IF(OR(AND(E533&lt;&gt;0,O533&lt;&gt;1),AND(E533=1,O533&lt;&gt;1),AND(E534=2,O534&lt;&gt;1)),"x","")</f>
        <v>x</v>
      </c>
      <c r="AH533" s="196"/>
      <c r="AI533" s="196"/>
      <c r="AJ533" s="404"/>
      <c r="AK533" s="196"/>
      <c r="AL533" s="301"/>
      <c r="AM533" s="125"/>
      <c r="AN533" s="75"/>
      <c r="AU533" s="197"/>
    </row>
    <row r="534" spans="1:47" s="197" customFormat="1" ht="15.6" customHeight="1">
      <c r="A534" s="299" t="str">
        <f>IF(E534=1,SUMIF(E$10:E534,1),"")</f>
        <v/>
      </c>
      <c r="B534" s="295">
        <f>IF(E534=1,1,IF(E534&gt;1,B533+1,""))</f>
        <v>3</v>
      </c>
      <c r="C534" s="397" t="str">
        <f t="shared" si="143"/>
        <v>Trịnh Thị Xuyến</v>
      </c>
      <c r="D534" s="398" t="s">
        <v>382</v>
      </c>
      <c r="E534" s="295">
        <v>5</v>
      </c>
      <c r="F534" s="408" t="s">
        <v>383</v>
      </c>
      <c r="G534" s="295">
        <v>2</v>
      </c>
      <c r="H534" s="413" t="s">
        <v>609</v>
      </c>
      <c r="I534" s="413"/>
      <c r="J534" s="413"/>
      <c r="K534" s="413"/>
      <c r="L534" s="413"/>
      <c r="M534" s="413"/>
      <c r="N534" s="196" t="s">
        <v>168</v>
      </c>
      <c r="O534" s="196">
        <v>6</v>
      </c>
      <c r="P534" s="196"/>
      <c r="Q534" s="196"/>
      <c r="R534" s="196"/>
      <c r="S534" s="404"/>
      <c r="T534" s="404"/>
      <c r="U534" s="404"/>
      <c r="V534" s="404"/>
      <c r="W534" s="404"/>
      <c r="X534" s="404"/>
      <c r="Y534" s="404"/>
      <c r="Z534" s="404"/>
      <c r="AA534" s="404"/>
      <c r="AB534" s="404"/>
      <c r="AC534" s="404"/>
      <c r="AD534" s="404"/>
      <c r="AE534" s="196"/>
      <c r="AF534" s="196"/>
      <c r="AG534" s="196" t="str">
        <f t="shared" si="144"/>
        <v>x</v>
      </c>
      <c r="AH534" s="196"/>
      <c r="AI534" s="196"/>
      <c r="AJ534" s="404"/>
      <c r="AK534" s="196"/>
      <c r="AL534" s="301"/>
      <c r="AM534" s="125"/>
      <c r="AN534" s="75"/>
      <c r="AO534" s="77"/>
      <c r="AP534" s="77"/>
      <c r="AQ534" s="77"/>
      <c r="AR534" s="77"/>
      <c r="AU534" s="77"/>
    </row>
    <row r="535" spans="1:47" s="77" customFormat="1" ht="15.6" customHeight="1">
      <c r="A535" s="299" t="str">
        <f>IF(E535=1,SUMIF(E$10:E535,1),"")</f>
        <v/>
      </c>
      <c r="B535" s="295">
        <f>IF(E535=1,1,IF(E535&gt;1,B534+1,""))</f>
        <v>4</v>
      </c>
      <c r="C535" s="397" t="str">
        <f t="shared" si="143"/>
        <v>Trịnh Thị Xuyến</v>
      </c>
      <c r="D535" s="398" t="s">
        <v>102</v>
      </c>
      <c r="E535" s="295">
        <v>3</v>
      </c>
      <c r="F535" s="408">
        <v>31384</v>
      </c>
      <c r="G535" s="295">
        <v>2</v>
      </c>
      <c r="H535" s="413" t="s">
        <v>729</v>
      </c>
      <c r="I535" s="413"/>
      <c r="J535" s="413"/>
      <c r="K535" s="413"/>
      <c r="L535" s="413"/>
      <c r="M535" s="413"/>
      <c r="N535" s="196" t="s">
        <v>168</v>
      </c>
      <c r="O535" s="196">
        <v>6</v>
      </c>
      <c r="P535" s="196"/>
      <c r="Q535" s="196"/>
      <c r="R535" s="196"/>
      <c r="S535" s="404"/>
      <c r="T535" s="404"/>
      <c r="U535" s="404"/>
      <c r="V535" s="404"/>
      <c r="W535" s="404"/>
      <c r="X535" s="404"/>
      <c r="Y535" s="404"/>
      <c r="Z535" s="404"/>
      <c r="AA535" s="404"/>
      <c r="AB535" s="404"/>
      <c r="AC535" s="404"/>
      <c r="AD535" s="404"/>
      <c r="AE535" s="196"/>
      <c r="AF535" s="196"/>
      <c r="AG535" s="196" t="str">
        <f t="shared" si="144"/>
        <v>x</v>
      </c>
      <c r="AH535" s="196"/>
      <c r="AI535" s="196"/>
      <c r="AJ535" s="404"/>
      <c r="AK535" s="196"/>
      <c r="AL535" s="301"/>
      <c r="AM535" s="125"/>
      <c r="AN535" s="75"/>
      <c r="AU535" s="197"/>
    </row>
    <row r="536" spans="1:47" s="77" customFormat="1" ht="15.6" customHeight="1">
      <c r="A536" s="299" t="str">
        <f>IF(E536=1,SUMIF(E$10:E536,1),"")</f>
        <v/>
      </c>
      <c r="B536" s="295">
        <f>IF(E536=1,1,IF(E536&gt;1,B535+1,""))</f>
        <v>5</v>
      </c>
      <c r="C536" s="397" t="str">
        <f t="shared" si="143"/>
        <v>Trịnh Thị Xuyến</v>
      </c>
      <c r="D536" s="398" t="s">
        <v>384</v>
      </c>
      <c r="E536" s="295">
        <v>6</v>
      </c>
      <c r="F536" s="408">
        <v>43894</v>
      </c>
      <c r="G536" s="295">
        <v>2</v>
      </c>
      <c r="H536" s="428" t="s">
        <v>728</v>
      </c>
      <c r="I536" s="428"/>
      <c r="J536" s="428"/>
      <c r="K536" s="428"/>
      <c r="L536" s="428"/>
      <c r="M536" s="428"/>
      <c r="N536" s="196" t="s">
        <v>168</v>
      </c>
      <c r="O536" s="196">
        <v>6</v>
      </c>
      <c r="P536" s="196"/>
      <c r="Q536" s="196"/>
      <c r="R536" s="196"/>
      <c r="S536" s="404"/>
      <c r="T536" s="404"/>
      <c r="U536" s="404"/>
      <c r="V536" s="404"/>
      <c r="W536" s="404"/>
      <c r="X536" s="404"/>
      <c r="Y536" s="404"/>
      <c r="Z536" s="404"/>
      <c r="AA536" s="404"/>
      <c r="AB536" s="404"/>
      <c r="AC536" s="404"/>
      <c r="AD536" s="404"/>
      <c r="AE536" s="196"/>
      <c r="AF536" s="196"/>
      <c r="AG536" s="196" t="str">
        <f t="shared" si="144"/>
        <v>x</v>
      </c>
      <c r="AH536" s="196"/>
      <c r="AI536" s="196"/>
      <c r="AJ536" s="404"/>
      <c r="AK536" s="196"/>
      <c r="AL536" s="301"/>
      <c r="AM536" s="125"/>
      <c r="AN536" s="75"/>
    </row>
    <row r="537" spans="1:47" s="77" customFormat="1" ht="15.6" customHeight="1">
      <c r="A537" s="299">
        <v>148</v>
      </c>
      <c r="B537" s="295">
        <f>IF(E537=1,1,IF(E537&gt;1,#REF!+1,""))</f>
        <v>1</v>
      </c>
      <c r="C537" s="397" t="str">
        <f>IF(E537="","",IF(E537=1,D537,#REF!))</f>
        <v>Phạm Thị Hoa</v>
      </c>
      <c r="D537" s="398" t="s">
        <v>386</v>
      </c>
      <c r="E537" s="295">
        <v>1</v>
      </c>
      <c r="F537" s="408" t="s">
        <v>387</v>
      </c>
      <c r="G537" s="295">
        <v>2</v>
      </c>
      <c r="H537" s="428" t="s">
        <v>610</v>
      </c>
      <c r="I537" s="428"/>
      <c r="J537" s="428"/>
      <c r="K537" s="428"/>
      <c r="L537" s="428"/>
      <c r="M537" s="428"/>
      <c r="N537" s="196" t="s">
        <v>168</v>
      </c>
      <c r="O537" s="196">
        <v>6</v>
      </c>
      <c r="P537" s="196"/>
      <c r="Q537" s="196"/>
      <c r="R537" s="196"/>
      <c r="S537" s="404">
        <v>135</v>
      </c>
      <c r="T537" s="404">
        <v>20</v>
      </c>
      <c r="U537" s="404">
        <v>1</v>
      </c>
      <c r="V537" s="404"/>
      <c r="W537" s="404"/>
      <c r="X537" s="404">
        <v>4</v>
      </c>
      <c r="Y537" s="404"/>
      <c r="Z537" s="404"/>
      <c r="AA537" s="404"/>
      <c r="AB537" s="404"/>
      <c r="AC537" s="404"/>
      <c r="AD537" s="404"/>
      <c r="AE537" s="196"/>
      <c r="AF537" s="196"/>
      <c r="AG537" s="196" t="str">
        <f t="shared" si="144"/>
        <v>x</v>
      </c>
      <c r="AH537" s="196"/>
      <c r="AI537" s="196"/>
      <c r="AJ537" s="404">
        <v>5</v>
      </c>
      <c r="AK537" s="196"/>
      <c r="AL537" s="301"/>
      <c r="AM537" s="125"/>
      <c r="AN537" s="75"/>
      <c r="AU537" s="197"/>
    </row>
    <row r="538" spans="1:47" s="77" customFormat="1" ht="15.6" customHeight="1">
      <c r="A538" s="299" t="str">
        <f>IF(E538=1,SUMIF(E$10:E538,1),"")</f>
        <v/>
      </c>
      <c r="B538" s="295">
        <f t="shared" ref="B538:B544" si="145">IF(E538=1,1,IF(E538&gt;1,B537+1,""))</f>
        <v>2</v>
      </c>
      <c r="C538" s="397" t="str">
        <f t="shared" ref="C538:C544" si="146">IF(E538="","",IF(E538=1,D538,C537))</f>
        <v>Phạm Thị Hoa</v>
      </c>
      <c r="D538" s="398" t="s">
        <v>103</v>
      </c>
      <c r="E538" s="295">
        <v>2</v>
      </c>
      <c r="F538" s="408" t="s">
        <v>388</v>
      </c>
      <c r="G538" s="295">
        <v>1</v>
      </c>
      <c r="H538" s="523" t="s">
        <v>525</v>
      </c>
      <c r="I538" s="523"/>
      <c r="J538" s="523"/>
      <c r="K538" s="523"/>
      <c r="L538" s="523"/>
      <c r="M538" s="523"/>
      <c r="N538" s="196" t="s">
        <v>168</v>
      </c>
      <c r="O538" s="196">
        <v>6</v>
      </c>
      <c r="P538" s="196"/>
      <c r="Q538" s="196"/>
      <c r="R538" s="196"/>
      <c r="S538" s="404"/>
      <c r="T538" s="404"/>
      <c r="U538" s="404"/>
      <c r="V538" s="404"/>
      <c r="W538" s="404"/>
      <c r="X538" s="404"/>
      <c r="Y538" s="404"/>
      <c r="Z538" s="404"/>
      <c r="AA538" s="404"/>
      <c r="AB538" s="404"/>
      <c r="AC538" s="404"/>
      <c r="AD538" s="404"/>
      <c r="AE538" s="196"/>
      <c r="AF538" s="196"/>
      <c r="AG538" s="196" t="str">
        <f t="shared" si="144"/>
        <v>x</v>
      </c>
      <c r="AH538" s="196"/>
      <c r="AI538" s="196"/>
      <c r="AJ538" s="404"/>
      <c r="AK538" s="196"/>
      <c r="AL538" s="301"/>
      <c r="AM538" s="125"/>
      <c r="AN538" s="75"/>
    </row>
    <row r="539" spans="1:47" s="77" customFormat="1" ht="15.6" customHeight="1">
      <c r="A539" s="299" t="str">
        <f>IF(E539=1,SUMIF(E$10:E539,1),"")</f>
        <v/>
      </c>
      <c r="B539" s="295">
        <f t="shared" si="145"/>
        <v>3</v>
      </c>
      <c r="C539" s="397" t="str">
        <f t="shared" si="146"/>
        <v>Phạm Thị Hoa</v>
      </c>
      <c r="D539" s="398" t="s">
        <v>389</v>
      </c>
      <c r="E539" s="295">
        <v>6</v>
      </c>
      <c r="F539" s="408" t="s">
        <v>390</v>
      </c>
      <c r="G539" s="295">
        <v>2</v>
      </c>
      <c r="H539" s="414" t="s">
        <v>611</v>
      </c>
      <c r="I539" s="414"/>
      <c r="J539" s="414"/>
      <c r="K539" s="414"/>
      <c r="L539" s="414"/>
      <c r="M539" s="414"/>
      <c r="N539" s="196" t="s">
        <v>168</v>
      </c>
      <c r="O539" s="196">
        <v>6</v>
      </c>
      <c r="P539" s="196"/>
      <c r="Q539" s="196"/>
      <c r="R539" s="196"/>
      <c r="S539" s="404"/>
      <c r="T539" s="404"/>
      <c r="U539" s="404"/>
      <c r="V539" s="404"/>
      <c r="W539" s="404"/>
      <c r="X539" s="404" t="s">
        <v>106</v>
      </c>
      <c r="Y539" s="404"/>
      <c r="Z539" s="404"/>
      <c r="AA539" s="404"/>
      <c r="AB539" s="404"/>
      <c r="AC539" s="404"/>
      <c r="AD539" s="404"/>
      <c r="AE539" s="196"/>
      <c r="AF539" s="196"/>
      <c r="AG539" s="196" t="str">
        <f t="shared" si="144"/>
        <v>x</v>
      </c>
      <c r="AH539" s="196"/>
      <c r="AI539" s="196"/>
      <c r="AJ539" s="404"/>
      <c r="AK539" s="196"/>
      <c r="AL539" s="301"/>
      <c r="AM539" s="125"/>
      <c r="AN539" s="75"/>
      <c r="AU539" s="197"/>
    </row>
    <row r="540" spans="1:47" s="77" customFormat="1" ht="15.6" customHeight="1">
      <c r="A540" s="299" t="str">
        <f>IF(E540=1,SUMIF(E$10:E540,1),"")</f>
        <v/>
      </c>
      <c r="B540" s="295" t="str">
        <f t="shared" si="145"/>
        <v/>
      </c>
      <c r="C540" s="397" t="str">
        <f t="shared" si="146"/>
        <v/>
      </c>
      <c r="D540" s="398"/>
      <c r="E540" s="295"/>
      <c r="F540" s="408"/>
      <c r="G540" s="295"/>
      <c r="H540" s="414"/>
      <c r="I540" s="414"/>
      <c r="J540" s="414"/>
      <c r="K540" s="414"/>
      <c r="L540" s="414"/>
      <c r="M540" s="414"/>
      <c r="N540" s="196"/>
      <c r="O540" s="196"/>
      <c r="P540" s="196"/>
      <c r="Q540" s="196"/>
      <c r="R540" s="196"/>
      <c r="S540" s="404"/>
      <c r="T540" s="404"/>
      <c r="U540" s="404"/>
      <c r="V540" s="404"/>
      <c r="W540" s="404"/>
      <c r="X540" s="404"/>
      <c r="Y540" s="404"/>
      <c r="Z540" s="404"/>
      <c r="AA540" s="404"/>
      <c r="AB540" s="404"/>
      <c r="AC540" s="404"/>
      <c r="AD540" s="404"/>
      <c r="AE540" s="196"/>
      <c r="AF540" s="196"/>
      <c r="AG540" s="196" t="str">
        <f t="shared" si="144"/>
        <v/>
      </c>
      <c r="AH540" s="196"/>
      <c r="AI540" s="196"/>
      <c r="AJ540" s="404"/>
      <c r="AK540" s="196"/>
      <c r="AL540" s="301"/>
      <c r="AM540" s="125"/>
      <c r="AN540" s="75"/>
      <c r="AO540" s="197"/>
      <c r="AP540" s="197"/>
      <c r="AQ540" s="197"/>
      <c r="AR540" s="197"/>
    </row>
    <row r="541" spans="1:47" s="197" customFormat="1" ht="15.6" customHeight="1">
      <c r="A541" s="299">
        <v>149</v>
      </c>
      <c r="B541" s="295">
        <f t="shared" si="145"/>
        <v>1</v>
      </c>
      <c r="C541" s="397" t="str">
        <f t="shared" si="146"/>
        <v>Bùi Văn Tâm</v>
      </c>
      <c r="D541" s="398" t="s">
        <v>391</v>
      </c>
      <c r="E541" s="295">
        <v>1</v>
      </c>
      <c r="F541" s="408">
        <v>33488</v>
      </c>
      <c r="G541" s="295">
        <v>1</v>
      </c>
      <c r="H541" s="523" t="s">
        <v>518</v>
      </c>
      <c r="I541" s="523"/>
      <c r="J541" s="523"/>
      <c r="K541" s="523"/>
      <c r="L541" s="523"/>
      <c r="M541" s="523"/>
      <c r="N541" s="196" t="s">
        <v>168</v>
      </c>
      <c r="O541" s="196">
        <v>6</v>
      </c>
      <c r="P541" s="196"/>
      <c r="Q541" s="196"/>
      <c r="R541" s="196"/>
      <c r="S541" s="404">
        <v>140</v>
      </c>
      <c r="T541" s="404">
        <v>20</v>
      </c>
      <c r="U541" s="404">
        <v>1</v>
      </c>
      <c r="V541" s="404"/>
      <c r="W541" s="404"/>
      <c r="X541" s="404">
        <v>4</v>
      </c>
      <c r="Y541" s="404"/>
      <c r="Z541" s="404"/>
      <c r="AA541" s="404"/>
      <c r="AB541" s="404"/>
      <c r="AC541" s="404"/>
      <c r="AD541" s="404"/>
      <c r="AE541" s="196"/>
      <c r="AF541" s="196"/>
      <c r="AG541" s="196" t="str">
        <f t="shared" si="144"/>
        <v>x</v>
      </c>
      <c r="AH541" s="196"/>
      <c r="AI541" s="196"/>
      <c r="AJ541" s="404">
        <v>7</v>
      </c>
      <c r="AK541" s="196"/>
      <c r="AL541" s="301"/>
      <c r="AM541" s="125"/>
      <c r="AN541" s="75"/>
      <c r="AO541" s="77"/>
      <c r="AP541" s="77"/>
      <c r="AQ541" s="77"/>
      <c r="AR541" s="77"/>
    </row>
    <row r="542" spans="1:47" s="77" customFormat="1" ht="15.6" customHeight="1">
      <c r="A542" s="299" t="str">
        <f>IF(E542=1,SUMIF(E$10:E542,1),"")</f>
        <v/>
      </c>
      <c r="B542" s="295">
        <f t="shared" si="145"/>
        <v>2</v>
      </c>
      <c r="C542" s="397" t="str">
        <f t="shared" si="146"/>
        <v>Bùi Văn Tâm</v>
      </c>
      <c r="D542" s="398" t="s">
        <v>392</v>
      </c>
      <c r="E542" s="295">
        <v>2</v>
      </c>
      <c r="F542" s="408" t="s">
        <v>393</v>
      </c>
      <c r="G542" s="295">
        <v>2</v>
      </c>
      <c r="H542" s="413" t="s">
        <v>730</v>
      </c>
      <c r="I542" s="413"/>
      <c r="J542" s="413"/>
      <c r="K542" s="413"/>
      <c r="L542" s="413"/>
      <c r="M542" s="413"/>
      <c r="N542" s="196" t="s">
        <v>168</v>
      </c>
      <c r="O542" s="196">
        <v>6</v>
      </c>
      <c r="P542" s="196"/>
      <c r="Q542" s="196"/>
      <c r="R542" s="196"/>
      <c r="S542" s="404"/>
      <c r="T542" s="404"/>
      <c r="U542" s="404"/>
      <c r="V542" s="404"/>
      <c r="W542" s="404"/>
      <c r="X542" s="404"/>
      <c r="Y542" s="404"/>
      <c r="Z542" s="404"/>
      <c r="AA542" s="404"/>
      <c r="AB542" s="404"/>
      <c r="AC542" s="404"/>
      <c r="AD542" s="404"/>
      <c r="AE542" s="196"/>
      <c r="AF542" s="196"/>
      <c r="AG542" s="196" t="str">
        <f t="shared" si="144"/>
        <v>x</v>
      </c>
      <c r="AH542" s="196"/>
      <c r="AI542" s="196"/>
      <c r="AJ542" s="404"/>
      <c r="AK542" s="196"/>
      <c r="AL542" s="301"/>
      <c r="AM542" s="125"/>
      <c r="AN542" s="75"/>
    </row>
    <row r="543" spans="1:47" s="77" customFormat="1" ht="15.6" customHeight="1">
      <c r="A543" s="299" t="str">
        <f>IF(E543=1,SUMIF(E$10:E543,1),"")</f>
        <v/>
      </c>
      <c r="B543" s="295">
        <f t="shared" si="145"/>
        <v>3</v>
      </c>
      <c r="C543" s="397" t="str">
        <f t="shared" si="146"/>
        <v>Bùi Văn Tâm</v>
      </c>
      <c r="D543" s="398" t="s">
        <v>394</v>
      </c>
      <c r="E543" s="295">
        <v>3</v>
      </c>
      <c r="F543" s="408" t="s">
        <v>395</v>
      </c>
      <c r="G543" s="295">
        <v>1</v>
      </c>
      <c r="H543" s="413" t="s">
        <v>612</v>
      </c>
      <c r="I543" s="413"/>
      <c r="J543" s="413"/>
      <c r="K543" s="413"/>
      <c r="L543" s="413"/>
      <c r="M543" s="413"/>
      <c r="N543" s="196" t="s">
        <v>168</v>
      </c>
      <c r="O543" s="196">
        <v>6</v>
      </c>
      <c r="P543" s="196"/>
      <c r="Q543" s="196"/>
      <c r="R543" s="196"/>
      <c r="S543" s="404"/>
      <c r="T543" s="404"/>
      <c r="U543" s="404"/>
      <c r="V543" s="404"/>
      <c r="W543" s="404"/>
      <c r="X543" s="404" t="s">
        <v>106</v>
      </c>
      <c r="Y543" s="404"/>
      <c r="Z543" s="404"/>
      <c r="AA543" s="404"/>
      <c r="AB543" s="404"/>
      <c r="AC543" s="404"/>
      <c r="AD543" s="404"/>
      <c r="AE543" s="196"/>
      <c r="AF543" s="196"/>
      <c r="AG543" s="196" t="str">
        <f t="shared" si="144"/>
        <v>x</v>
      </c>
      <c r="AH543" s="196"/>
      <c r="AI543" s="196"/>
      <c r="AJ543" s="404"/>
      <c r="AK543" s="196"/>
      <c r="AL543" s="301"/>
      <c r="AM543" s="125"/>
      <c r="AN543" s="75"/>
      <c r="AU543" s="197"/>
    </row>
    <row r="544" spans="1:47" s="77" customFormat="1" ht="15.6" customHeight="1">
      <c r="A544" s="299" t="str">
        <f>IF(E544=1,SUMIF(E$10:E544,1),"")</f>
        <v/>
      </c>
      <c r="B544" s="295">
        <f t="shared" si="145"/>
        <v>4</v>
      </c>
      <c r="C544" s="397" t="str">
        <f t="shared" si="146"/>
        <v>Bùi Văn Tâm</v>
      </c>
      <c r="D544" s="398" t="s">
        <v>396</v>
      </c>
      <c r="E544" s="295">
        <v>3</v>
      </c>
      <c r="F544" s="408">
        <v>43956</v>
      </c>
      <c r="G544" s="295">
        <v>1</v>
      </c>
      <c r="H544" s="428" t="s">
        <v>613</v>
      </c>
      <c r="I544" s="428"/>
      <c r="J544" s="428"/>
      <c r="K544" s="428"/>
      <c r="L544" s="428"/>
      <c r="M544" s="428"/>
      <c r="N544" s="196" t="s">
        <v>168</v>
      </c>
      <c r="O544" s="196">
        <v>6</v>
      </c>
      <c r="P544" s="196"/>
      <c r="Q544" s="196"/>
      <c r="R544" s="196"/>
      <c r="S544" s="404"/>
      <c r="T544" s="404"/>
      <c r="U544" s="404"/>
      <c r="V544" s="404"/>
      <c r="W544" s="404"/>
      <c r="X544" s="404"/>
      <c r="Y544" s="404"/>
      <c r="Z544" s="404"/>
      <c r="AA544" s="404"/>
      <c r="AB544" s="404"/>
      <c r="AC544" s="404"/>
      <c r="AD544" s="404"/>
      <c r="AE544" s="196"/>
      <c r="AF544" s="196"/>
      <c r="AG544" s="196" t="str">
        <f t="shared" si="144"/>
        <v>x</v>
      </c>
      <c r="AH544" s="196"/>
      <c r="AI544" s="196"/>
      <c r="AJ544" s="404"/>
      <c r="AK544" s="196"/>
      <c r="AL544" s="301"/>
      <c r="AM544" s="125"/>
      <c r="AN544" s="75"/>
      <c r="AO544" s="197"/>
      <c r="AP544" s="197"/>
      <c r="AQ544" s="197"/>
      <c r="AR544" s="197"/>
    </row>
    <row r="545" spans="1:47" s="77" customFormat="1" ht="15.95" customHeight="1">
      <c r="A545" s="299">
        <v>150</v>
      </c>
      <c r="B545" s="295">
        <f>IF(E545=1,1,IF(E545&gt;1,'[11]DS HN'!#REF!+1,""))</f>
        <v>1</v>
      </c>
      <c r="C545" s="397" t="str">
        <f>IF(E545="","",IF(E545=1,D545,'[11]DS HN'!#REF!))</f>
        <v>Cao Thị Huyền</v>
      </c>
      <c r="D545" s="398" t="s">
        <v>192</v>
      </c>
      <c r="E545" s="196">
        <v>1</v>
      </c>
      <c r="F545" s="408" t="s">
        <v>193</v>
      </c>
      <c r="G545" s="196">
        <v>2</v>
      </c>
      <c r="H545" s="688" t="s">
        <v>695</v>
      </c>
      <c r="I545" s="689"/>
      <c r="J545" s="689"/>
      <c r="K545" s="689"/>
      <c r="L545" s="689"/>
      <c r="M545" s="689"/>
      <c r="N545" s="196" t="s">
        <v>185</v>
      </c>
      <c r="O545" s="196">
        <v>6</v>
      </c>
      <c r="P545" s="196"/>
      <c r="Q545" s="196"/>
      <c r="R545" s="196"/>
      <c r="S545" s="404">
        <v>140</v>
      </c>
      <c r="T545" s="404">
        <v>20</v>
      </c>
      <c r="U545" s="404"/>
      <c r="V545" s="404">
        <v>2</v>
      </c>
      <c r="W545" s="404"/>
      <c r="X545" s="404">
        <v>4</v>
      </c>
      <c r="Y545" s="404"/>
      <c r="Z545" s="404"/>
      <c r="AA545" s="404"/>
      <c r="AB545" s="404"/>
      <c r="AC545" s="404"/>
      <c r="AD545" s="404"/>
      <c r="AE545" s="196"/>
      <c r="AF545" s="196"/>
      <c r="AG545" s="196" t="str">
        <f>IF(OR(AND(E545&lt;&gt;0,O545&lt;&gt;1),AND(E545=1,O545&lt;&gt;1),AND(E546=2,O546&lt;&gt;1)),"x","")</f>
        <v>x</v>
      </c>
      <c r="AH545" s="196"/>
      <c r="AI545" s="196"/>
      <c r="AJ545" s="404">
        <v>3</v>
      </c>
      <c r="AK545" s="539"/>
      <c r="AL545" s="301">
        <f ca="1">IF(F545="","",(TODAY()-F545)/365)</f>
        <v>35.202739726027396</v>
      </c>
      <c r="AM545" s="125">
        <f>IF(AND(E545=1,AG545=""),1,IF(AND(E545=1,O545=1,AG545="x"),O546,IF(AND(E545=1,O545&lt;&gt;1),O545,IF(OR(E545&gt;1,E545=0),""))))</f>
        <v>6</v>
      </c>
      <c r="AN545" s="75" t="e">
        <f>IF(AM545="","",(VLOOKUP(AM545,'[11]DS HN'!#REF!,2,0)))</f>
        <v>#REF!</v>
      </c>
    </row>
    <row r="546" spans="1:47" s="77" customFormat="1" ht="15.95" customHeight="1">
      <c r="A546" s="299" t="str">
        <f>IF(E546=1,SUMIF(E$10:E546,1),"")</f>
        <v/>
      </c>
      <c r="B546" s="295">
        <f>IF(E546=1,1,IF(E546&gt;1,B545+1,""))</f>
        <v>2</v>
      </c>
      <c r="C546" s="397" t="str">
        <f>IF(E546="","",IF(E546=1,D546,C545))</f>
        <v>Cao Thị Huyền</v>
      </c>
      <c r="D546" s="398" t="s">
        <v>194</v>
      </c>
      <c r="E546" s="196">
        <v>3</v>
      </c>
      <c r="F546" s="408" t="s">
        <v>195</v>
      </c>
      <c r="G546" s="196">
        <v>2</v>
      </c>
      <c r="H546" s="413" t="s">
        <v>586</v>
      </c>
      <c r="I546" s="413"/>
      <c r="J546" s="413"/>
      <c r="K546" s="413"/>
      <c r="L546" s="413"/>
      <c r="M546" s="413"/>
      <c r="N546" s="196" t="s">
        <v>185</v>
      </c>
      <c r="O546" s="196">
        <v>6</v>
      </c>
      <c r="P546" s="196"/>
      <c r="Q546" s="196"/>
      <c r="R546" s="196"/>
      <c r="S546" s="404"/>
      <c r="T546" s="404"/>
      <c r="U546" s="404"/>
      <c r="V546" s="404"/>
      <c r="W546" s="404"/>
      <c r="X546" s="404" t="s">
        <v>106</v>
      </c>
      <c r="Y546" s="404"/>
      <c r="Z546" s="404"/>
      <c r="AA546" s="404"/>
      <c r="AB546" s="404"/>
      <c r="AC546" s="404"/>
      <c r="AD546" s="404"/>
      <c r="AE546" s="196"/>
      <c r="AF546" s="196"/>
      <c r="AG546" s="196" t="str">
        <f>IF(OR(AND(E546&lt;&gt;0,O546&lt;&gt;1),AND(E546=1,O546&lt;&gt;1),AND(E547=2,O547&lt;&gt;1)),"x","")</f>
        <v>x</v>
      </c>
      <c r="AH546" s="196"/>
      <c r="AI546" s="196"/>
      <c r="AJ546" s="404"/>
      <c r="AK546" s="539"/>
      <c r="AL546" s="301">
        <f ca="1">IF(F546="","",(TODAY()-F546)/365)</f>
        <v>14.35068493150685</v>
      </c>
      <c r="AM546" s="125" t="str">
        <f>IF(AND(E546=1,AG546=""),1,IF(AND(E546=1,O546=1,AG546="x"),O547,IF(AND(E546=1,O546&lt;&gt;1),O546,IF(OR(E546&gt;1,E546=0),""))))</f>
        <v/>
      </c>
      <c r="AN546" s="75" t="str">
        <f>IF(AM546="","",(VLOOKUP(AM546,'[11]DS HN'!#REF!,2,0)))</f>
        <v/>
      </c>
    </row>
    <row r="547" spans="1:47" s="77" customFormat="1" ht="15.95" customHeight="1">
      <c r="A547" s="299" t="str">
        <f>IF(E547=1,SUMIF(E$10:E547,1),"")</f>
        <v/>
      </c>
      <c r="B547" s="295">
        <f>IF(E547=1,1,IF(E547&gt;1,B546+1,""))</f>
        <v>3</v>
      </c>
      <c r="C547" s="397" t="str">
        <f>IF(E547="","",IF(E547=1,D547,C546))</f>
        <v>Cao Thị Huyền</v>
      </c>
      <c r="D547" s="398" t="s">
        <v>196</v>
      </c>
      <c r="E547" s="196">
        <v>3</v>
      </c>
      <c r="F547" s="408" t="s">
        <v>197</v>
      </c>
      <c r="G547" s="196">
        <v>2</v>
      </c>
      <c r="H547" s="406" t="s">
        <v>696</v>
      </c>
      <c r="I547" s="406"/>
      <c r="J547" s="406"/>
      <c r="K547" s="406"/>
      <c r="L547" s="406"/>
      <c r="M547" s="406"/>
      <c r="N547" s="196" t="s">
        <v>185</v>
      </c>
      <c r="O547" s="196">
        <v>6</v>
      </c>
      <c r="P547" s="196"/>
      <c r="Q547" s="196"/>
      <c r="R547" s="196"/>
      <c r="S547" s="404"/>
      <c r="T547" s="404"/>
      <c r="U547" s="404"/>
      <c r="V547" s="404"/>
      <c r="W547" s="404"/>
      <c r="X547" s="404"/>
      <c r="Y547" s="404"/>
      <c r="Z547" s="404"/>
      <c r="AA547" s="404"/>
      <c r="AB547" s="404"/>
      <c r="AC547" s="404"/>
      <c r="AD547" s="404"/>
      <c r="AE547" s="196"/>
      <c r="AF547" s="196"/>
      <c r="AG547" s="196" t="s">
        <v>106</v>
      </c>
      <c r="AH547" s="196"/>
      <c r="AI547" s="196"/>
      <c r="AJ547" s="404"/>
      <c r="AK547" s="539"/>
      <c r="AL547" s="301">
        <f ca="1">IF(F547="","",(TODAY()-F547)/365)</f>
        <v>9.712328767123287</v>
      </c>
      <c r="AM547" s="125" t="str">
        <f>IF(AND(E547=1,AG547=""),1,IF(AND(E547=1,O547=1,AG547="x"),'[11]DS HN'!#REF!,IF(AND(E547=1,O547&lt;&gt;1),O547,IF(OR(E547&gt;1,E547=0),""))))</f>
        <v/>
      </c>
      <c r="AN547" s="75" t="str">
        <f>IF(AM547="","",(VLOOKUP(AM547,'[11]DS HN'!#REF!,2,0)))</f>
        <v/>
      </c>
    </row>
    <row r="548" spans="1:47" s="77" customFormat="1" ht="15.95" customHeight="1">
      <c r="A548" s="299">
        <v>151</v>
      </c>
      <c r="B548" s="295"/>
      <c r="C548" s="398" t="s">
        <v>95</v>
      </c>
      <c r="D548" s="398" t="s">
        <v>95</v>
      </c>
      <c r="E548" s="295">
        <v>1</v>
      </c>
      <c r="F548" s="408" t="s">
        <v>401</v>
      </c>
      <c r="G548" s="295">
        <v>2</v>
      </c>
      <c r="H548" s="413" t="s">
        <v>672</v>
      </c>
      <c r="I548" s="413"/>
      <c r="J548" s="413"/>
      <c r="K548" s="413"/>
      <c r="L548" s="413"/>
      <c r="M548" s="413"/>
      <c r="N548" s="196" t="s">
        <v>185</v>
      </c>
      <c r="O548" s="196">
        <v>6</v>
      </c>
      <c r="P548" s="196"/>
      <c r="Q548" s="196"/>
      <c r="R548" s="196"/>
      <c r="S548" s="404">
        <v>140</v>
      </c>
      <c r="T548" s="404">
        <v>20</v>
      </c>
      <c r="U548" s="404">
        <v>1</v>
      </c>
      <c r="V548" s="404">
        <v>2</v>
      </c>
      <c r="W548" s="404"/>
      <c r="X548" s="404"/>
      <c r="Y548" s="404"/>
      <c r="Z548" s="404"/>
      <c r="AA548" s="404"/>
      <c r="AB548" s="404"/>
      <c r="AC548" s="404"/>
      <c r="AD548" s="404"/>
      <c r="AE548" s="196"/>
      <c r="AF548" s="196"/>
      <c r="AG548" s="196"/>
      <c r="AH548" s="196"/>
      <c r="AI548" s="196"/>
      <c r="AJ548" s="404"/>
      <c r="AK548" s="539"/>
      <c r="AL548" s="301"/>
      <c r="AM548" s="125"/>
      <c r="AN548" s="75"/>
    </row>
    <row r="549" spans="1:47" s="77" customFormat="1" ht="15.95" customHeight="1">
      <c r="A549" s="299" t="str">
        <f>IF(E549=1,SUMIF(E$10:E549,1),"")</f>
        <v/>
      </c>
      <c r="B549" s="295"/>
      <c r="C549" s="397" t="str">
        <f>IF(E548="","",IF(E548=1,D548,C548))</f>
        <v>Phạm Thị Hoàn</v>
      </c>
      <c r="D549" s="398" t="s">
        <v>402</v>
      </c>
      <c r="E549" s="295">
        <v>3</v>
      </c>
      <c r="F549" s="408" t="s">
        <v>403</v>
      </c>
      <c r="G549" s="295">
        <v>2</v>
      </c>
      <c r="H549" s="413" t="s">
        <v>617</v>
      </c>
      <c r="I549" s="413"/>
      <c r="J549" s="413"/>
      <c r="K549" s="413"/>
      <c r="L549" s="413"/>
      <c r="M549" s="413"/>
      <c r="N549" s="196" t="s">
        <v>185</v>
      </c>
      <c r="O549" s="196">
        <v>6</v>
      </c>
      <c r="P549" s="196"/>
      <c r="Q549" s="196"/>
      <c r="R549" s="196"/>
      <c r="S549" s="404"/>
      <c r="T549" s="404"/>
      <c r="U549" s="404"/>
      <c r="V549" s="404"/>
      <c r="W549" s="404"/>
      <c r="X549" s="404"/>
      <c r="Y549" s="404"/>
      <c r="Z549" s="404"/>
      <c r="AA549" s="404"/>
      <c r="AB549" s="404"/>
      <c r="AC549" s="404"/>
      <c r="AD549" s="404"/>
      <c r="AE549" s="196"/>
      <c r="AF549" s="196"/>
      <c r="AG549" s="196"/>
      <c r="AH549" s="196"/>
      <c r="AI549" s="196"/>
      <c r="AJ549" s="404"/>
      <c r="AK549" s="539"/>
      <c r="AL549" s="301"/>
      <c r="AM549" s="125"/>
      <c r="AN549" s="75"/>
    </row>
    <row r="550" spans="1:47" s="77" customFormat="1" ht="15.95" customHeight="1">
      <c r="A550" s="299" t="str">
        <f>IF(E550=1,SUMIF(E$10:E550,1),"")</f>
        <v/>
      </c>
      <c r="B550" s="295"/>
      <c r="C550" s="397" t="str">
        <f>IF(E549="","",IF(E549=1,D549,C549))</f>
        <v>Phạm Thị Hoàn</v>
      </c>
      <c r="D550" s="398" t="s">
        <v>404</v>
      </c>
      <c r="E550" s="295">
        <v>3</v>
      </c>
      <c r="F550" s="408" t="s">
        <v>405</v>
      </c>
      <c r="G550" s="295">
        <v>2</v>
      </c>
      <c r="H550" s="413" t="s">
        <v>616</v>
      </c>
      <c r="I550" s="413"/>
      <c r="J550" s="413"/>
      <c r="K550" s="413"/>
      <c r="L550" s="413"/>
      <c r="M550" s="413"/>
      <c r="N550" s="196" t="s">
        <v>185</v>
      </c>
      <c r="O550" s="196">
        <v>6</v>
      </c>
      <c r="P550" s="196"/>
      <c r="Q550" s="196"/>
      <c r="R550" s="196"/>
      <c r="S550" s="404"/>
      <c r="T550" s="404"/>
      <c r="U550" s="404"/>
      <c r="V550" s="404"/>
      <c r="W550" s="404"/>
      <c r="X550" s="404"/>
      <c r="Y550" s="404"/>
      <c r="Z550" s="404"/>
      <c r="AA550" s="404"/>
      <c r="AB550" s="404"/>
      <c r="AC550" s="404"/>
      <c r="AD550" s="404"/>
      <c r="AE550" s="196"/>
      <c r="AF550" s="196"/>
      <c r="AG550" s="196"/>
      <c r="AH550" s="196"/>
      <c r="AI550" s="196"/>
      <c r="AJ550" s="404"/>
      <c r="AK550" s="539"/>
      <c r="AL550" s="301"/>
      <c r="AM550" s="125"/>
      <c r="AN550" s="75"/>
    </row>
    <row r="551" spans="1:47" s="77" customFormat="1" ht="15.6" customHeight="1">
      <c r="A551" s="299">
        <v>152</v>
      </c>
      <c r="B551" s="295">
        <f>IF(E551=1,1,IF(E551&gt;1,#REF!+1,""))</f>
        <v>1</v>
      </c>
      <c r="C551" s="397" t="str">
        <f>IF(E551="","",IF(E551=1,D551,#REF!))</f>
        <v>Phạm Thúc Lại</v>
      </c>
      <c r="D551" s="398" t="s">
        <v>406</v>
      </c>
      <c r="E551" s="295">
        <v>1</v>
      </c>
      <c r="F551" s="408" t="s">
        <v>407</v>
      </c>
      <c r="G551" s="295">
        <v>1</v>
      </c>
      <c r="H551" s="428" t="s">
        <v>648</v>
      </c>
      <c r="I551" s="428"/>
      <c r="J551" s="428"/>
      <c r="K551" s="428"/>
      <c r="L551" s="428"/>
      <c r="M551" s="428"/>
      <c r="N551" s="196" t="s">
        <v>201</v>
      </c>
      <c r="O551" s="196">
        <v>6</v>
      </c>
      <c r="P551" s="196"/>
      <c r="Q551" s="196"/>
      <c r="R551" s="196"/>
      <c r="S551" s="404">
        <v>140</v>
      </c>
      <c r="T551" s="404">
        <v>20</v>
      </c>
      <c r="U551" s="404"/>
      <c r="V551" s="404"/>
      <c r="W551" s="404">
        <v>3</v>
      </c>
      <c r="X551" s="404">
        <v>4</v>
      </c>
      <c r="Y551" s="404"/>
      <c r="Z551" s="404"/>
      <c r="AA551" s="404"/>
      <c r="AB551" s="404"/>
      <c r="AC551" s="404"/>
      <c r="AD551" s="404"/>
      <c r="AE551" s="196"/>
      <c r="AF551" s="196"/>
      <c r="AG551" s="196" t="str">
        <f t="shared" ref="AG551:AG574" si="147">IF(OR(AND(E551&lt;&gt;0,O551&lt;&gt;1),AND(E551=1,O551&lt;&gt;1),AND(E552=2,O552&lt;&gt;1)),"x","")</f>
        <v>x</v>
      </c>
      <c r="AH551" s="196"/>
      <c r="AI551" s="196"/>
      <c r="AJ551" s="404">
        <v>7</v>
      </c>
      <c r="AK551" s="196"/>
      <c r="AL551" s="301">
        <f t="shared" ref="AL551:AL576" ca="1" si="148">IF(F551="","",(TODAY()-F551)/365)</f>
        <v>68.632876712328766</v>
      </c>
      <c r="AM551" s="125">
        <f t="shared" ref="AM551:AM557" si="149">IF(AND(E551=1,AG551=""),1,IF(AND(E551=1,O551=1,AG551="x"),O552,IF(AND(E551=1,O551&lt;&gt;1),O551,IF(OR(E551&gt;1,E551=0),""))))</f>
        <v>6</v>
      </c>
      <c r="AN551" s="75" t="e">
        <f t="shared" ref="AN551:AN575" si="150">IF(AM551="","",(VLOOKUP(AM551,$AO$8:$AR$8,2,0)))</f>
        <v>#N/A</v>
      </c>
      <c r="AU551" s="197"/>
    </row>
    <row r="552" spans="1:47" s="77" customFormat="1" ht="15.6" customHeight="1">
      <c r="A552" s="299" t="str">
        <f>IF(E552=1,SUMIF(E$10:E552,1),"")</f>
        <v/>
      </c>
      <c r="B552" s="295">
        <f t="shared" ref="B552:B558" si="151">IF(E552=1,1,IF(E552&gt;1,B551+1,""))</f>
        <v>2</v>
      </c>
      <c r="C552" s="397" t="str">
        <f t="shared" ref="C552:C558" si="152">IF(E552="","",IF(E552=1,D552,C551))</f>
        <v>Phạm Thúc Lại</v>
      </c>
      <c r="D552" s="398" t="s">
        <v>408</v>
      </c>
      <c r="E552" s="295">
        <v>3</v>
      </c>
      <c r="F552" s="690">
        <v>31571</v>
      </c>
      <c r="G552" s="295">
        <v>1</v>
      </c>
      <c r="H552" s="437" t="s">
        <v>649</v>
      </c>
      <c r="I552" s="437"/>
      <c r="J552" s="437"/>
      <c r="K552" s="437"/>
      <c r="L552" s="437"/>
      <c r="M552" s="437"/>
      <c r="N552" s="196" t="s">
        <v>201</v>
      </c>
      <c r="O552" s="196">
        <v>6</v>
      </c>
      <c r="P552" s="196"/>
      <c r="Q552" s="196"/>
      <c r="R552" s="196"/>
      <c r="S552" s="404"/>
      <c r="T552" s="404"/>
      <c r="U552" s="404"/>
      <c r="V552" s="404"/>
      <c r="W552" s="404"/>
      <c r="X552" s="404"/>
      <c r="Y552" s="404"/>
      <c r="Z552" s="404"/>
      <c r="AA552" s="404"/>
      <c r="AB552" s="404"/>
      <c r="AC552" s="404"/>
      <c r="AD552" s="404"/>
      <c r="AE552" s="196"/>
      <c r="AF552" s="196"/>
      <c r="AG552" s="196" t="str">
        <f t="shared" si="147"/>
        <v>x</v>
      </c>
      <c r="AH552" s="196"/>
      <c r="AI552" s="196"/>
      <c r="AJ552" s="404"/>
      <c r="AK552" s="196"/>
      <c r="AL552" s="301">
        <f t="shared" ca="1" si="148"/>
        <v>39.545205479452058</v>
      </c>
      <c r="AM552" s="125" t="str">
        <f t="shared" si="149"/>
        <v/>
      </c>
      <c r="AN552" s="75" t="str">
        <f t="shared" si="150"/>
        <v/>
      </c>
    </row>
    <row r="553" spans="1:47" s="77" customFormat="1" ht="15.6" customHeight="1">
      <c r="A553" s="299" t="str">
        <f>IF(E553=1,SUMIF(E$10:E553,1),"")</f>
        <v/>
      </c>
      <c r="B553" s="295">
        <f t="shared" si="151"/>
        <v>3</v>
      </c>
      <c r="C553" s="397" t="str">
        <f t="shared" si="152"/>
        <v>Phạm Thúc Lại</v>
      </c>
      <c r="D553" s="398" t="s">
        <v>73</v>
      </c>
      <c r="E553" s="295">
        <v>3</v>
      </c>
      <c r="F553" s="690">
        <v>33215</v>
      </c>
      <c r="G553" s="295">
        <v>1</v>
      </c>
      <c r="H553" s="437" t="s">
        <v>650</v>
      </c>
      <c r="I553" s="437"/>
      <c r="J553" s="437"/>
      <c r="K553" s="437"/>
      <c r="L553" s="437"/>
      <c r="M553" s="437"/>
      <c r="N553" s="196" t="s">
        <v>201</v>
      </c>
      <c r="O553" s="196">
        <v>6</v>
      </c>
      <c r="P553" s="196"/>
      <c r="Q553" s="196"/>
      <c r="R553" s="196"/>
      <c r="S553" s="404"/>
      <c r="T553" s="404"/>
      <c r="U553" s="404"/>
      <c r="V553" s="404"/>
      <c r="W553" s="404"/>
      <c r="X553" s="404"/>
      <c r="Y553" s="404"/>
      <c r="Z553" s="404"/>
      <c r="AA553" s="404"/>
      <c r="AB553" s="404"/>
      <c r="AC553" s="404"/>
      <c r="AD553" s="404"/>
      <c r="AE553" s="196"/>
      <c r="AF553" s="196"/>
      <c r="AG553" s="196" t="str">
        <f t="shared" si="147"/>
        <v>x</v>
      </c>
      <c r="AH553" s="196"/>
      <c r="AI553" s="196"/>
      <c r="AJ553" s="404"/>
      <c r="AK553" s="196"/>
      <c r="AL553" s="301">
        <f t="shared" ca="1" si="148"/>
        <v>35.041095890410958</v>
      </c>
      <c r="AM553" s="125" t="str">
        <f t="shared" si="149"/>
        <v/>
      </c>
      <c r="AN553" s="75" t="str">
        <f t="shared" si="150"/>
        <v/>
      </c>
      <c r="AO553" s="197"/>
      <c r="AP553" s="197"/>
      <c r="AQ553" s="197"/>
      <c r="AR553" s="197"/>
      <c r="AU553" s="197"/>
    </row>
    <row r="554" spans="1:47" s="77" customFormat="1" ht="15.6" customHeight="1">
      <c r="A554" s="299" t="str">
        <f>IF(E554=1,SUMIF(E$10:E554,1),"")</f>
        <v/>
      </c>
      <c r="B554" s="295">
        <f t="shared" si="151"/>
        <v>4</v>
      </c>
      <c r="C554" s="397" t="str">
        <f t="shared" si="152"/>
        <v>Phạm Thúc Lại</v>
      </c>
      <c r="D554" s="398" t="s">
        <v>78</v>
      </c>
      <c r="E554" s="295">
        <v>3</v>
      </c>
      <c r="F554" s="690">
        <v>32912</v>
      </c>
      <c r="G554" s="295">
        <v>2</v>
      </c>
      <c r="H554" s="428" t="s">
        <v>651</v>
      </c>
      <c r="I554" s="428"/>
      <c r="J554" s="428"/>
      <c r="K554" s="428"/>
      <c r="L554" s="428"/>
      <c r="M554" s="428"/>
      <c r="N554" s="196" t="s">
        <v>201</v>
      </c>
      <c r="O554" s="196">
        <v>6</v>
      </c>
      <c r="P554" s="196"/>
      <c r="Q554" s="196"/>
      <c r="R554" s="196"/>
      <c r="S554" s="404"/>
      <c r="T554" s="404"/>
      <c r="U554" s="404"/>
      <c r="V554" s="404"/>
      <c r="W554" s="404"/>
      <c r="X554" s="404"/>
      <c r="Y554" s="404"/>
      <c r="Z554" s="404"/>
      <c r="AA554" s="404"/>
      <c r="AB554" s="404"/>
      <c r="AC554" s="404"/>
      <c r="AD554" s="404"/>
      <c r="AE554" s="196"/>
      <c r="AF554" s="196"/>
      <c r="AG554" s="196" t="str">
        <f t="shared" si="147"/>
        <v>x</v>
      </c>
      <c r="AH554" s="196"/>
      <c r="AI554" s="196"/>
      <c r="AJ554" s="404"/>
      <c r="AK554" s="196"/>
      <c r="AL554" s="301">
        <f t="shared" ca="1" si="148"/>
        <v>35.871232876712327</v>
      </c>
      <c r="AM554" s="125" t="str">
        <f t="shared" si="149"/>
        <v/>
      </c>
      <c r="AN554" s="75" t="str">
        <f t="shared" si="150"/>
        <v/>
      </c>
    </row>
    <row r="555" spans="1:47" s="197" customFormat="1" ht="15.6" customHeight="1">
      <c r="A555" s="299" t="str">
        <f>IF(E555=1,SUMIF(E$10:E555,1),"")</f>
        <v/>
      </c>
      <c r="B555" s="295">
        <f t="shared" si="151"/>
        <v>5</v>
      </c>
      <c r="C555" s="397" t="str">
        <f t="shared" si="152"/>
        <v>Phạm Thúc Lại</v>
      </c>
      <c r="D555" s="398" t="s">
        <v>112</v>
      </c>
      <c r="E555" s="295">
        <v>6</v>
      </c>
      <c r="F555" s="408" t="s">
        <v>409</v>
      </c>
      <c r="G555" s="295">
        <v>2</v>
      </c>
      <c r="H555" s="428" t="s">
        <v>762</v>
      </c>
      <c r="I555" s="428"/>
      <c r="J555" s="428"/>
      <c r="K555" s="428"/>
      <c r="L555" s="428"/>
      <c r="M555" s="428"/>
      <c r="N555" s="196" t="s">
        <v>201</v>
      </c>
      <c r="O555" s="196">
        <v>6</v>
      </c>
      <c r="P555" s="196"/>
      <c r="Q555" s="196"/>
      <c r="R555" s="196"/>
      <c r="S555" s="404"/>
      <c r="T555" s="404"/>
      <c r="U555" s="404"/>
      <c r="V555" s="404"/>
      <c r="W555" s="404" t="s">
        <v>106</v>
      </c>
      <c r="X555" s="404"/>
      <c r="Y555" s="404"/>
      <c r="Z555" s="404"/>
      <c r="AA555" s="404"/>
      <c r="AB555" s="404"/>
      <c r="AC555" s="404"/>
      <c r="AD555" s="404"/>
      <c r="AE555" s="196"/>
      <c r="AF555" s="196"/>
      <c r="AG555" s="196" t="str">
        <f t="shared" si="147"/>
        <v>x</v>
      </c>
      <c r="AH555" s="196"/>
      <c r="AI555" s="196"/>
      <c r="AJ555" s="404"/>
      <c r="AK555" s="196"/>
      <c r="AL555" s="301">
        <f t="shared" ca="1" si="148"/>
        <v>13.901369863013699</v>
      </c>
      <c r="AM555" s="125" t="str">
        <f>IF(AND(E555=1,AG555=""),1,IF(AND(E555=1,O555=1,AG555="x"),#REF!,IF(AND(E555=1,O555&lt;&gt;1),O555,IF(OR(E555&gt;1,E555=0),""))))</f>
        <v/>
      </c>
      <c r="AN555" s="75" t="str">
        <f t="shared" si="150"/>
        <v/>
      </c>
    </row>
    <row r="556" spans="1:47" s="77" customFormat="1" ht="15.6" customHeight="1">
      <c r="A556" s="299">
        <v>153</v>
      </c>
      <c r="B556" s="295">
        <f>IF(E556=1,1,IF(E556&gt;1,#REF!+1,""))</f>
        <v>1</v>
      </c>
      <c r="C556" s="397" t="str">
        <f>IF(E556="","",IF(E556=1,D556,#REF!))</f>
        <v>Phạm Thị Riên</v>
      </c>
      <c r="D556" s="398" t="s">
        <v>410</v>
      </c>
      <c r="E556" s="295">
        <v>1</v>
      </c>
      <c r="F556" s="408" t="s">
        <v>411</v>
      </c>
      <c r="G556" s="295">
        <v>1</v>
      </c>
      <c r="H556" s="428" t="s">
        <v>733</v>
      </c>
      <c r="I556" s="428"/>
      <c r="J556" s="428"/>
      <c r="K556" s="428"/>
      <c r="L556" s="428"/>
      <c r="M556" s="428"/>
      <c r="N556" s="196" t="s">
        <v>201</v>
      </c>
      <c r="O556" s="196">
        <v>6</v>
      </c>
      <c r="P556" s="196"/>
      <c r="Q556" s="196"/>
      <c r="R556" s="196"/>
      <c r="S556" s="405">
        <v>140</v>
      </c>
      <c r="T556" s="200">
        <v>20</v>
      </c>
      <c r="U556" s="404"/>
      <c r="V556" s="404">
        <v>2</v>
      </c>
      <c r="W556" s="404"/>
      <c r="X556" s="404">
        <v>4</v>
      </c>
      <c r="Y556" s="404"/>
      <c r="Z556" s="404"/>
      <c r="AA556" s="404"/>
      <c r="AB556" s="404"/>
      <c r="AC556" s="404"/>
      <c r="AD556" s="404"/>
      <c r="AE556" s="196"/>
      <c r="AF556" s="196"/>
      <c r="AG556" s="196" t="str">
        <f t="shared" si="147"/>
        <v>x</v>
      </c>
      <c r="AH556" s="196"/>
      <c r="AI556" s="196"/>
      <c r="AJ556" s="404">
        <v>8</v>
      </c>
      <c r="AK556" s="196"/>
      <c r="AL556" s="301">
        <f t="shared" ca="1" si="148"/>
        <v>70.027397260273972</v>
      </c>
      <c r="AM556" s="125">
        <f t="shared" si="149"/>
        <v>6</v>
      </c>
      <c r="AN556" s="75" t="e">
        <f t="shared" si="150"/>
        <v>#N/A</v>
      </c>
    </row>
    <row r="557" spans="1:47" s="77" customFormat="1" ht="15.6" customHeight="1">
      <c r="A557" s="299" t="str">
        <f>IF(E557=1,SUMIF(E$10:E557,1),"")</f>
        <v/>
      </c>
      <c r="B557" s="295">
        <f t="shared" si="151"/>
        <v>2</v>
      </c>
      <c r="C557" s="397" t="str">
        <f t="shared" si="152"/>
        <v>Phạm Thị Riên</v>
      </c>
      <c r="D557" s="398" t="s">
        <v>103</v>
      </c>
      <c r="E557" s="295">
        <v>3</v>
      </c>
      <c r="F557" s="408">
        <v>32391</v>
      </c>
      <c r="G557" s="295">
        <v>1</v>
      </c>
      <c r="H557" s="406" t="s">
        <v>519</v>
      </c>
      <c r="I557" s="406"/>
      <c r="J557" s="406"/>
      <c r="K557" s="406"/>
      <c r="L557" s="406"/>
      <c r="M557" s="406"/>
      <c r="N557" s="196" t="s">
        <v>201</v>
      </c>
      <c r="O557" s="196">
        <v>6</v>
      </c>
      <c r="P557" s="196"/>
      <c r="Q557" s="196"/>
      <c r="R557" s="196"/>
      <c r="S557" s="404"/>
      <c r="T557" s="404"/>
      <c r="U557" s="404"/>
      <c r="V557" s="404"/>
      <c r="W557" s="404"/>
      <c r="X557" s="404"/>
      <c r="Y557" s="404"/>
      <c r="Z557" s="404"/>
      <c r="AA557" s="404"/>
      <c r="AB557" s="404"/>
      <c r="AC557" s="404"/>
      <c r="AD557" s="404"/>
      <c r="AE557" s="196"/>
      <c r="AF557" s="196"/>
      <c r="AG557" s="196" t="str">
        <f t="shared" si="147"/>
        <v>x</v>
      </c>
      <c r="AH557" s="196"/>
      <c r="AI557" s="196"/>
      <c r="AJ557" s="404"/>
      <c r="AK557" s="196"/>
      <c r="AL557" s="301">
        <f t="shared" ca="1" si="148"/>
        <v>37.298630136986304</v>
      </c>
      <c r="AM557" s="125" t="str">
        <f t="shared" si="149"/>
        <v/>
      </c>
      <c r="AN557" s="75" t="str">
        <f t="shared" si="150"/>
        <v/>
      </c>
      <c r="AU557" s="197"/>
    </row>
    <row r="558" spans="1:47" s="197" customFormat="1" ht="15.95" customHeight="1">
      <c r="A558" s="299" t="str">
        <f>IF(E558=1,SUMIF(E$10:E558,1),"")</f>
        <v/>
      </c>
      <c r="B558" s="295">
        <f t="shared" si="151"/>
        <v>3</v>
      </c>
      <c r="C558" s="397" t="str">
        <f t="shared" si="152"/>
        <v>Phạm Thị Riên</v>
      </c>
      <c r="D558" s="398" t="s">
        <v>412</v>
      </c>
      <c r="E558" s="295">
        <v>5</v>
      </c>
      <c r="F558" s="408" t="s">
        <v>413</v>
      </c>
      <c r="G558" s="295">
        <v>1</v>
      </c>
      <c r="H558" s="406" t="s">
        <v>734</v>
      </c>
      <c r="I558" s="406"/>
      <c r="J558" s="406"/>
      <c r="K558" s="406"/>
      <c r="L558" s="406"/>
      <c r="M558" s="406"/>
      <c r="N558" s="196" t="s">
        <v>201</v>
      </c>
      <c r="O558" s="196">
        <v>6</v>
      </c>
      <c r="P558" s="196"/>
      <c r="Q558" s="196"/>
      <c r="R558" s="196"/>
      <c r="S558" s="404"/>
      <c r="T558" s="404"/>
      <c r="U558" s="404"/>
      <c r="V558" s="404"/>
      <c r="W558" s="404"/>
      <c r="X558" s="404"/>
      <c r="Y558" s="404"/>
      <c r="Z558" s="404"/>
      <c r="AA558" s="404"/>
      <c r="AB558" s="404"/>
      <c r="AC558" s="404"/>
      <c r="AD558" s="404"/>
      <c r="AE558" s="196"/>
      <c r="AF558" s="196"/>
      <c r="AG558" s="196" t="str">
        <f t="shared" si="147"/>
        <v>x</v>
      </c>
      <c r="AH558" s="196"/>
      <c r="AI558" s="196"/>
      <c r="AJ558" s="404"/>
      <c r="AK558" s="196"/>
      <c r="AL558" s="301">
        <f t="shared" ca="1" si="148"/>
        <v>15.90958904109589</v>
      </c>
      <c r="AM558" s="125" t="str">
        <f>IF(AND(E558=1,AG558=""),1,IF(AND(E558=1,O558=1,AG558="x"),#REF!,IF(AND(E558=1,O558&lt;&gt;1),O558,IF(OR(E558&gt;1,E558=0),""))))</f>
        <v/>
      </c>
      <c r="AN558" s="75" t="str">
        <f t="shared" si="150"/>
        <v/>
      </c>
      <c r="AO558" s="77"/>
      <c r="AP558" s="77"/>
      <c r="AQ558" s="77"/>
      <c r="AR558" s="77"/>
      <c r="AU558" s="77"/>
    </row>
    <row r="559" spans="1:47" s="77" customFormat="1" ht="15.6" customHeight="1">
      <c r="A559" s="299">
        <v>154</v>
      </c>
      <c r="B559" s="295">
        <f>IF(E559=1,1,IF(E559&gt;1,#REF!+1,""))</f>
        <v>1</v>
      </c>
      <c r="C559" s="397" t="str">
        <f>IF(E559="","",IF(E559=1,D559,#REF!))</f>
        <v>Bùi Văn Bốn</v>
      </c>
      <c r="D559" s="398" t="s">
        <v>415</v>
      </c>
      <c r="E559" s="295">
        <v>1</v>
      </c>
      <c r="F559" s="408">
        <v>19151</v>
      </c>
      <c r="G559" s="295">
        <v>1</v>
      </c>
      <c r="H559" s="413" t="s">
        <v>520</v>
      </c>
      <c r="I559" s="413"/>
      <c r="J559" s="413"/>
      <c r="K559" s="413"/>
      <c r="L559" s="413"/>
      <c r="M559" s="413"/>
      <c r="N559" s="196" t="s">
        <v>201</v>
      </c>
      <c r="O559" s="196">
        <v>6</v>
      </c>
      <c r="P559" s="196"/>
      <c r="Q559" s="196"/>
      <c r="R559" s="196"/>
      <c r="S559" s="404">
        <v>140</v>
      </c>
      <c r="T559" s="404">
        <v>10</v>
      </c>
      <c r="U559" s="404"/>
      <c r="V559" s="404">
        <v>2</v>
      </c>
      <c r="W559" s="404"/>
      <c r="X559" s="404">
        <v>4</v>
      </c>
      <c r="Y559" s="404"/>
      <c r="Z559" s="404"/>
      <c r="AA559" s="404"/>
      <c r="AB559" s="404"/>
      <c r="AC559" s="404"/>
      <c r="AD559" s="404"/>
      <c r="AE559" s="196"/>
      <c r="AF559" s="196"/>
      <c r="AG559" s="196" t="str">
        <f t="shared" si="147"/>
        <v>x</v>
      </c>
      <c r="AH559" s="196"/>
      <c r="AI559" s="196"/>
      <c r="AJ559" s="404">
        <v>5</v>
      </c>
      <c r="AK559" s="196"/>
      <c r="AL559" s="301">
        <f t="shared" ca="1" si="148"/>
        <v>73.572602739726022</v>
      </c>
      <c r="AM559" s="125">
        <f t="shared" ref="AM559:AM574" si="153">IF(AND(E559=1,AG559=""),1,IF(AND(E559=1,O559=1,AG559="x"),O560,IF(AND(E559=1,O559&lt;&gt;1),O559,IF(OR(E559&gt;1,E559=0),""))))</f>
        <v>6</v>
      </c>
      <c r="AN559" s="75" t="e">
        <f t="shared" si="150"/>
        <v>#N/A</v>
      </c>
    </row>
    <row r="560" spans="1:47" s="197" customFormat="1" ht="15.6" customHeight="1">
      <c r="A560" s="299" t="str">
        <f>IF(E560=1,SUMIF(E$10:E560,1),"")</f>
        <v/>
      </c>
      <c r="B560" s="295">
        <f t="shared" ref="B560:B564" si="154">IF(E560=1,1,IF(E560&gt;1,B559+1,""))</f>
        <v>2</v>
      </c>
      <c r="C560" s="397" t="str">
        <f t="shared" ref="C560:C575" si="155">IF(E560="","",IF(E560=1,D560,C559))</f>
        <v>Bùi Văn Bốn</v>
      </c>
      <c r="D560" s="398" t="s">
        <v>416</v>
      </c>
      <c r="E560" s="295">
        <v>2</v>
      </c>
      <c r="F560" s="408">
        <v>16843</v>
      </c>
      <c r="G560" s="295">
        <v>2</v>
      </c>
      <c r="H560" s="413" t="s">
        <v>521</v>
      </c>
      <c r="I560" s="413"/>
      <c r="J560" s="413"/>
      <c r="K560" s="413"/>
      <c r="L560" s="413"/>
      <c r="M560" s="413"/>
      <c r="N560" s="196" t="s">
        <v>201</v>
      </c>
      <c r="O560" s="196">
        <v>6</v>
      </c>
      <c r="P560" s="196"/>
      <c r="Q560" s="196"/>
      <c r="R560" s="196"/>
      <c r="S560" s="404"/>
      <c r="T560" s="404"/>
      <c r="U560" s="404"/>
      <c r="V560" s="404"/>
      <c r="W560" s="404"/>
      <c r="X560" s="404"/>
      <c r="Y560" s="404"/>
      <c r="Z560" s="404"/>
      <c r="AA560" s="404"/>
      <c r="AB560" s="404"/>
      <c r="AC560" s="404"/>
      <c r="AD560" s="404"/>
      <c r="AE560" s="196"/>
      <c r="AF560" s="196"/>
      <c r="AG560" s="196" t="str">
        <f t="shared" si="147"/>
        <v>x</v>
      </c>
      <c r="AH560" s="196"/>
      <c r="AI560" s="196"/>
      <c r="AJ560" s="404"/>
      <c r="AK560" s="196"/>
      <c r="AL560" s="301">
        <f t="shared" ca="1" si="148"/>
        <v>79.895890410958899</v>
      </c>
      <c r="AM560" s="125" t="str">
        <f t="shared" si="153"/>
        <v/>
      </c>
      <c r="AN560" s="75" t="str">
        <f t="shared" si="150"/>
        <v/>
      </c>
      <c r="AO560" s="77"/>
      <c r="AP560" s="77"/>
      <c r="AQ560" s="77"/>
      <c r="AR560" s="77"/>
    </row>
    <row r="561" spans="1:47" s="77" customFormat="1" ht="15.6" customHeight="1">
      <c r="A561" s="299" t="str">
        <f>IF(E561=1,SUMIF(E$10:E561,1),"")</f>
        <v/>
      </c>
      <c r="B561" s="295">
        <f t="shared" si="154"/>
        <v>3</v>
      </c>
      <c r="C561" s="397" t="str">
        <f t="shared" si="155"/>
        <v>Bùi Văn Bốn</v>
      </c>
      <c r="D561" s="398" t="s">
        <v>108</v>
      </c>
      <c r="E561" s="295">
        <v>3</v>
      </c>
      <c r="F561" s="408" t="s">
        <v>417</v>
      </c>
      <c r="G561" s="295">
        <v>1</v>
      </c>
      <c r="H561" s="413" t="s">
        <v>522</v>
      </c>
      <c r="I561" s="413"/>
      <c r="J561" s="413"/>
      <c r="K561" s="413"/>
      <c r="L561" s="413"/>
      <c r="M561" s="413"/>
      <c r="N561" s="196" t="s">
        <v>201</v>
      </c>
      <c r="O561" s="196">
        <v>6</v>
      </c>
      <c r="P561" s="196"/>
      <c r="Q561" s="196"/>
      <c r="R561" s="196"/>
      <c r="S561" s="404"/>
      <c r="T561" s="404"/>
      <c r="U561" s="404"/>
      <c r="V561" s="404"/>
      <c r="W561" s="404"/>
      <c r="X561" s="404"/>
      <c r="Y561" s="404"/>
      <c r="Z561" s="404"/>
      <c r="AA561" s="404"/>
      <c r="AB561" s="404"/>
      <c r="AC561" s="404"/>
      <c r="AD561" s="404"/>
      <c r="AE561" s="196"/>
      <c r="AF561" s="196"/>
      <c r="AG561" s="196" t="str">
        <f t="shared" si="147"/>
        <v>x</v>
      </c>
      <c r="AH561" s="196"/>
      <c r="AI561" s="196"/>
      <c r="AJ561" s="404"/>
      <c r="AK561" s="196"/>
      <c r="AL561" s="301">
        <f t="shared" ca="1" si="148"/>
        <v>28.920547945205481</v>
      </c>
      <c r="AM561" s="125" t="str">
        <f t="shared" si="153"/>
        <v/>
      </c>
      <c r="AN561" s="75" t="str">
        <f t="shared" si="150"/>
        <v/>
      </c>
    </row>
    <row r="562" spans="1:47" s="77" customFormat="1" ht="15.6" customHeight="1">
      <c r="A562" s="299" t="str">
        <f>IF(E562=1,SUMIF(E$10:E562,1),"")</f>
        <v/>
      </c>
      <c r="B562" s="295">
        <f t="shared" si="154"/>
        <v>4</v>
      </c>
      <c r="C562" s="397" t="str">
        <f t="shared" si="155"/>
        <v>Bùi Văn Bốn</v>
      </c>
      <c r="D562" s="398" t="s">
        <v>115</v>
      </c>
      <c r="E562" s="295">
        <v>3</v>
      </c>
      <c r="F562" s="408">
        <v>35551</v>
      </c>
      <c r="G562" s="295">
        <v>2</v>
      </c>
      <c r="H562" s="413" t="s">
        <v>523</v>
      </c>
      <c r="I562" s="413"/>
      <c r="J562" s="413"/>
      <c r="K562" s="413"/>
      <c r="L562" s="413"/>
      <c r="M562" s="413"/>
      <c r="N562" s="196" t="s">
        <v>201</v>
      </c>
      <c r="O562" s="196">
        <v>6</v>
      </c>
      <c r="P562" s="196"/>
      <c r="Q562" s="196"/>
      <c r="R562" s="196"/>
      <c r="S562" s="404"/>
      <c r="T562" s="404"/>
      <c r="U562" s="404"/>
      <c r="V562" s="404"/>
      <c r="W562" s="404"/>
      <c r="X562" s="404"/>
      <c r="Y562" s="404"/>
      <c r="Z562" s="404"/>
      <c r="AA562" s="404"/>
      <c r="AB562" s="404"/>
      <c r="AC562" s="404"/>
      <c r="AD562" s="404"/>
      <c r="AE562" s="196"/>
      <c r="AF562" s="196"/>
      <c r="AG562" s="196" t="str">
        <f t="shared" si="147"/>
        <v>x</v>
      </c>
      <c r="AH562" s="196"/>
      <c r="AI562" s="196"/>
      <c r="AJ562" s="404"/>
      <c r="AK562" s="196"/>
      <c r="AL562" s="301">
        <f t="shared" ca="1" si="148"/>
        <v>28.641095890410959</v>
      </c>
      <c r="AM562" s="125" t="str">
        <f t="shared" si="153"/>
        <v/>
      </c>
      <c r="AN562" s="75" t="str">
        <f t="shared" si="150"/>
        <v/>
      </c>
      <c r="AU562" s="197"/>
    </row>
    <row r="563" spans="1:47" s="77" customFormat="1" ht="15.6" customHeight="1">
      <c r="A563" s="299" t="str">
        <f>IF(E563=1,SUMIF(E$10:E563,1),"")</f>
        <v/>
      </c>
      <c r="B563" s="295">
        <f t="shared" si="154"/>
        <v>5</v>
      </c>
      <c r="C563" s="397" t="str">
        <f t="shared" si="155"/>
        <v>Bùi Văn Bốn</v>
      </c>
      <c r="D563" s="398" t="s">
        <v>418</v>
      </c>
      <c r="E563" s="295">
        <v>5</v>
      </c>
      <c r="F563" s="408">
        <v>42096</v>
      </c>
      <c r="G563" s="295">
        <v>2</v>
      </c>
      <c r="H563" s="413" t="s">
        <v>618</v>
      </c>
      <c r="I563" s="413"/>
      <c r="J563" s="413"/>
      <c r="K563" s="413"/>
      <c r="L563" s="413"/>
      <c r="M563" s="413"/>
      <c r="N563" s="196" t="s">
        <v>201</v>
      </c>
      <c r="O563" s="196">
        <v>6</v>
      </c>
      <c r="P563" s="196"/>
      <c r="Q563" s="196"/>
      <c r="R563" s="196"/>
      <c r="S563" s="404"/>
      <c r="T563" s="404"/>
      <c r="U563" s="404"/>
      <c r="V563" s="404"/>
      <c r="W563" s="404"/>
      <c r="X563" s="404"/>
      <c r="Y563" s="404"/>
      <c r="Z563" s="404"/>
      <c r="AA563" s="404"/>
      <c r="AB563" s="404"/>
      <c r="AC563" s="404"/>
      <c r="AD563" s="404"/>
      <c r="AE563" s="196"/>
      <c r="AF563" s="196"/>
      <c r="AG563" s="196" t="str">
        <f t="shared" si="147"/>
        <v>x</v>
      </c>
      <c r="AH563" s="196"/>
      <c r="AI563" s="196"/>
      <c r="AJ563" s="404"/>
      <c r="AK563" s="196"/>
      <c r="AL563" s="301">
        <f t="shared" ca="1" si="148"/>
        <v>10.70958904109589</v>
      </c>
      <c r="AM563" s="125" t="str">
        <f t="shared" si="153"/>
        <v/>
      </c>
      <c r="AN563" s="75" t="str">
        <f t="shared" si="150"/>
        <v/>
      </c>
    </row>
    <row r="564" spans="1:47" s="77" customFormat="1" ht="15.6" customHeight="1">
      <c r="A564" s="299" t="str">
        <f>IF(E564=1,SUMIF(E$10:E564,1),"")</f>
        <v/>
      </c>
      <c r="B564" s="295">
        <f t="shared" si="154"/>
        <v>6</v>
      </c>
      <c r="C564" s="397" t="str">
        <f t="shared" si="155"/>
        <v>Bùi Văn Bốn</v>
      </c>
      <c r="D564" s="398" t="s">
        <v>119</v>
      </c>
      <c r="E564" s="295">
        <v>5</v>
      </c>
      <c r="F564" s="408" t="s">
        <v>419</v>
      </c>
      <c r="G564" s="295">
        <v>1</v>
      </c>
      <c r="H564" s="654" t="s">
        <v>619</v>
      </c>
      <c r="I564" s="654"/>
      <c r="J564" s="654"/>
      <c r="K564" s="654"/>
      <c r="L564" s="654"/>
      <c r="M564" s="654"/>
      <c r="N564" s="196" t="s">
        <v>201</v>
      </c>
      <c r="O564" s="196">
        <v>6</v>
      </c>
      <c r="P564" s="196"/>
      <c r="Q564" s="196"/>
      <c r="R564" s="196"/>
      <c r="S564" s="404"/>
      <c r="T564" s="404"/>
      <c r="U564" s="404"/>
      <c r="V564" s="404"/>
      <c r="W564" s="404"/>
      <c r="X564" s="404"/>
      <c r="Y564" s="404"/>
      <c r="Z564" s="404"/>
      <c r="AA564" s="404"/>
      <c r="AB564" s="404"/>
      <c r="AC564" s="404"/>
      <c r="AD564" s="404"/>
      <c r="AE564" s="196"/>
      <c r="AF564" s="196"/>
      <c r="AG564" s="196" t="str">
        <f t="shared" si="147"/>
        <v>x</v>
      </c>
      <c r="AH564" s="196"/>
      <c r="AI564" s="196"/>
      <c r="AJ564" s="404"/>
      <c r="AK564" s="196"/>
      <c r="AL564" s="301">
        <f t="shared" ca="1" si="148"/>
        <v>6.8356164383561646</v>
      </c>
      <c r="AM564" s="125" t="str">
        <f>IF(AND(E564=1,AG564=""),1,IF(AND(E564=1,O564=1,AG564="x"),#REF!,IF(AND(E564=1,O564&lt;&gt;1),O564,IF(OR(E564&gt;1,E564=0),""))))</f>
        <v/>
      </c>
      <c r="AN564" s="75" t="str">
        <f t="shared" si="150"/>
        <v/>
      </c>
      <c r="AU564" s="197"/>
    </row>
    <row r="565" spans="1:47" s="77" customFormat="1" ht="15.6" customHeight="1">
      <c r="A565" s="299">
        <v>155</v>
      </c>
      <c r="B565" s="295">
        <f>IF(E565=1,1,IF(E565&gt;1,#REF!+1,""))</f>
        <v>1</v>
      </c>
      <c r="C565" s="397" t="str">
        <f>IF(E565="","",IF(E565=1,D565,#REF!))</f>
        <v>Bùi Thị Thủy</v>
      </c>
      <c r="D565" s="398" t="s">
        <v>154</v>
      </c>
      <c r="E565" s="295">
        <v>1</v>
      </c>
      <c r="F565" s="408">
        <v>23567</v>
      </c>
      <c r="G565" s="295">
        <v>2</v>
      </c>
      <c r="H565" s="654" t="s">
        <v>620</v>
      </c>
      <c r="I565" s="654"/>
      <c r="J565" s="654"/>
      <c r="K565" s="654"/>
      <c r="L565" s="654"/>
      <c r="M565" s="654"/>
      <c r="N565" s="196" t="s">
        <v>201</v>
      </c>
      <c r="O565" s="196">
        <v>6</v>
      </c>
      <c r="P565" s="196"/>
      <c r="Q565" s="196"/>
      <c r="R565" s="196"/>
      <c r="S565" s="404">
        <v>140</v>
      </c>
      <c r="T565" s="404">
        <v>20</v>
      </c>
      <c r="U565" s="404"/>
      <c r="V565" s="404"/>
      <c r="W565" s="404"/>
      <c r="X565" s="404"/>
      <c r="Y565" s="404"/>
      <c r="Z565" s="404"/>
      <c r="AA565" s="404">
        <v>7</v>
      </c>
      <c r="AB565" s="404"/>
      <c r="AC565" s="404"/>
      <c r="AD565" s="404">
        <v>10</v>
      </c>
      <c r="AE565" s="196"/>
      <c r="AF565" s="196"/>
      <c r="AG565" s="196" t="str">
        <f t="shared" si="147"/>
        <v>x</v>
      </c>
      <c r="AH565" s="196" t="s">
        <v>106</v>
      </c>
      <c r="AI565" s="196"/>
      <c r="AJ565" s="404">
        <v>5</v>
      </c>
      <c r="AK565" s="196"/>
      <c r="AL565" s="301">
        <f t="shared" ca="1" si="148"/>
        <v>61.473972602739728</v>
      </c>
      <c r="AM565" s="125">
        <f>IF(AND(E565=1,AG565=""),1,IF(AND(E565=1,O565=1,AG565="x"),#REF!,IF(AND(E565=1,O565&lt;&gt;1),O565,IF(OR(E565&gt;1,E565=0),""))))</f>
        <v>6</v>
      </c>
      <c r="AN565" s="75" t="e">
        <f t="shared" si="150"/>
        <v>#N/A</v>
      </c>
      <c r="AU565" s="197"/>
    </row>
    <row r="566" spans="1:47" s="77" customFormat="1" ht="15.6" customHeight="1">
      <c r="A566" s="299">
        <v>156</v>
      </c>
      <c r="B566" s="295">
        <f>IF(E566=1,1,IF(E566&gt;1,#REF!+1,""))</f>
        <v>1</v>
      </c>
      <c r="C566" s="397" t="str">
        <f>IF(E566="","",IF(E566=1,D566,#REF!))</f>
        <v>Bùi Quang Hợp</v>
      </c>
      <c r="D566" s="398" t="s">
        <v>420</v>
      </c>
      <c r="E566" s="295">
        <v>1</v>
      </c>
      <c r="F566" s="408" t="s">
        <v>421</v>
      </c>
      <c r="G566" s="295">
        <v>1</v>
      </c>
      <c r="H566" s="413" t="s">
        <v>621</v>
      </c>
      <c r="I566" s="413"/>
      <c r="J566" s="413"/>
      <c r="K566" s="413"/>
      <c r="L566" s="413"/>
      <c r="M566" s="413"/>
      <c r="N566" s="196" t="s">
        <v>201</v>
      </c>
      <c r="O566" s="196">
        <v>6</v>
      </c>
      <c r="P566" s="196"/>
      <c r="Q566" s="196"/>
      <c r="R566" s="196"/>
      <c r="S566" s="404">
        <v>140</v>
      </c>
      <c r="T566" s="404">
        <v>20</v>
      </c>
      <c r="U566" s="404"/>
      <c r="V566" s="404">
        <v>2</v>
      </c>
      <c r="W566" s="404"/>
      <c r="X566" s="404">
        <v>4</v>
      </c>
      <c r="Y566" s="404"/>
      <c r="Z566" s="404"/>
      <c r="AA566" s="404"/>
      <c r="AB566" s="404"/>
      <c r="AC566" s="404"/>
      <c r="AD566" s="404"/>
      <c r="AE566" s="196"/>
      <c r="AF566" s="196"/>
      <c r="AG566" s="196" t="str">
        <f t="shared" si="147"/>
        <v>x</v>
      </c>
      <c r="AH566" s="196"/>
      <c r="AI566" s="196"/>
      <c r="AJ566" s="404">
        <v>5</v>
      </c>
      <c r="AK566" s="196"/>
      <c r="AL566" s="301">
        <f t="shared" ca="1" si="148"/>
        <v>75.032876712328772</v>
      </c>
      <c r="AM566" s="125">
        <f t="shared" si="153"/>
        <v>6</v>
      </c>
      <c r="AN566" s="75" t="e">
        <f t="shared" si="150"/>
        <v>#N/A</v>
      </c>
      <c r="AU566" s="197"/>
    </row>
    <row r="567" spans="1:47" s="77" customFormat="1" ht="15.6" customHeight="1">
      <c r="A567" s="299" t="str">
        <f>IF(E567=1,SUMIF(E$10:E567,1),"")</f>
        <v/>
      </c>
      <c r="B567" s="295">
        <f t="shared" ref="B567:B571" si="156">IF(E567=1,1,IF(E567&gt;1,B566+1,""))</f>
        <v>2</v>
      </c>
      <c r="C567" s="397" t="str">
        <f t="shared" si="155"/>
        <v>Bùi Quang Hợp</v>
      </c>
      <c r="D567" s="398" t="s">
        <v>422</v>
      </c>
      <c r="E567" s="295">
        <v>2</v>
      </c>
      <c r="F567" s="408">
        <v>20950</v>
      </c>
      <c r="G567" s="295">
        <v>2</v>
      </c>
      <c r="H567" s="654" t="s">
        <v>735</v>
      </c>
      <c r="I567" s="654"/>
      <c r="J567" s="654"/>
      <c r="K567" s="654"/>
      <c r="L567" s="654"/>
      <c r="M567" s="654"/>
      <c r="N567" s="196" t="s">
        <v>201</v>
      </c>
      <c r="O567" s="196">
        <v>6</v>
      </c>
      <c r="P567" s="196"/>
      <c r="Q567" s="196"/>
      <c r="R567" s="196"/>
      <c r="S567" s="404"/>
      <c r="T567" s="404"/>
      <c r="U567" s="404"/>
      <c r="V567" s="404"/>
      <c r="W567" s="404"/>
      <c r="X567" s="404"/>
      <c r="Y567" s="404"/>
      <c r="Z567" s="404"/>
      <c r="AA567" s="404"/>
      <c r="AB567" s="404"/>
      <c r="AC567" s="404"/>
      <c r="AD567" s="404"/>
      <c r="AE567" s="196"/>
      <c r="AF567" s="196"/>
      <c r="AG567" s="196" t="str">
        <f t="shared" si="147"/>
        <v>x</v>
      </c>
      <c r="AH567" s="196"/>
      <c r="AI567" s="196"/>
      <c r="AJ567" s="404"/>
      <c r="AK567" s="196"/>
      <c r="AL567" s="301">
        <f t="shared" ca="1" si="148"/>
        <v>68.643835616438352</v>
      </c>
      <c r="AM567" s="125" t="str">
        <f t="shared" si="153"/>
        <v/>
      </c>
      <c r="AN567" s="75" t="str">
        <f t="shared" si="150"/>
        <v/>
      </c>
    </row>
    <row r="568" spans="1:47" s="77" customFormat="1" ht="15.6" customHeight="1">
      <c r="A568" s="299" t="str">
        <f>IF(E568=1,SUMIF(E$10:E568,1),"")</f>
        <v/>
      </c>
      <c r="B568" s="295">
        <f t="shared" si="156"/>
        <v>3</v>
      </c>
      <c r="C568" s="397" t="str">
        <f t="shared" si="155"/>
        <v>Bùi Quang Hợp</v>
      </c>
      <c r="D568" s="398" t="s">
        <v>423</v>
      </c>
      <c r="E568" s="295">
        <v>3</v>
      </c>
      <c r="F568" s="408" t="s">
        <v>424</v>
      </c>
      <c r="G568" s="295">
        <v>1</v>
      </c>
      <c r="H568" s="654" t="s">
        <v>622</v>
      </c>
      <c r="I568" s="654"/>
      <c r="J568" s="654"/>
      <c r="K568" s="654"/>
      <c r="L568" s="654"/>
      <c r="M568" s="654"/>
      <c r="N568" s="196" t="s">
        <v>201</v>
      </c>
      <c r="O568" s="196">
        <v>6</v>
      </c>
      <c r="P568" s="196"/>
      <c r="Q568" s="196"/>
      <c r="R568" s="196"/>
      <c r="S568" s="404"/>
      <c r="T568" s="404"/>
      <c r="U568" s="404"/>
      <c r="V568" s="404"/>
      <c r="W568" s="404"/>
      <c r="X568" s="404"/>
      <c r="Y568" s="404"/>
      <c r="Z568" s="404"/>
      <c r="AA568" s="404"/>
      <c r="AB568" s="404"/>
      <c r="AC568" s="404"/>
      <c r="AD568" s="404"/>
      <c r="AE568" s="196"/>
      <c r="AF568" s="196"/>
      <c r="AG568" s="196" t="str">
        <f t="shared" si="147"/>
        <v>x</v>
      </c>
      <c r="AH568" s="196"/>
      <c r="AI568" s="196"/>
      <c r="AJ568" s="404"/>
      <c r="AK568" s="196"/>
      <c r="AL568" s="301">
        <f t="shared" ca="1" si="148"/>
        <v>32.487671232876714</v>
      </c>
      <c r="AM568" s="125" t="str">
        <f>IF(AND(E568=1,AG568=""),1,IF(AND(E568=1,O568=1,AG568="x"),#REF!,IF(AND(E568=1,O568&lt;&gt;1),O568,IF(OR(E568&gt;1,E568=0),""))))</f>
        <v/>
      </c>
      <c r="AN568" s="75" t="str">
        <f t="shared" si="150"/>
        <v/>
      </c>
      <c r="AU568" s="197"/>
    </row>
    <row r="569" spans="1:47" s="77" customFormat="1" ht="15.6" customHeight="1">
      <c r="A569" s="299">
        <v>157</v>
      </c>
      <c r="B569" s="295">
        <f>IF(E569=1,1,IF(E569&gt;1,#REF!+1,""))</f>
        <v>1</v>
      </c>
      <c r="C569" s="397" t="str">
        <f>IF(E569="","",IF(E569=1,D569,#REF!))</f>
        <v>Trương Thị Phương</v>
      </c>
      <c r="D569" s="398" t="s">
        <v>115</v>
      </c>
      <c r="E569" s="295">
        <v>1</v>
      </c>
      <c r="F569" s="408" t="s">
        <v>425</v>
      </c>
      <c r="G569" s="295">
        <v>2</v>
      </c>
      <c r="H569" s="428" t="s">
        <v>623</v>
      </c>
      <c r="I569" s="428"/>
      <c r="J569" s="428"/>
      <c r="K569" s="428"/>
      <c r="L569" s="428"/>
      <c r="M569" s="428"/>
      <c r="N569" s="196" t="s">
        <v>201</v>
      </c>
      <c r="O569" s="196">
        <v>6</v>
      </c>
      <c r="P569" s="196"/>
      <c r="Q569" s="196"/>
      <c r="R569" s="196"/>
      <c r="S569" s="404">
        <v>140</v>
      </c>
      <c r="T569" s="404">
        <v>20</v>
      </c>
      <c r="U569" s="404"/>
      <c r="V569" s="404">
        <v>2</v>
      </c>
      <c r="W569" s="404"/>
      <c r="X569" s="404">
        <v>4</v>
      </c>
      <c r="Y569" s="404"/>
      <c r="Z569" s="404"/>
      <c r="AA569" s="404"/>
      <c r="AB569" s="404"/>
      <c r="AC569" s="404"/>
      <c r="AD569" s="404"/>
      <c r="AE569" s="196"/>
      <c r="AF569" s="196"/>
      <c r="AG569" s="196" t="str">
        <f t="shared" si="147"/>
        <v>x</v>
      </c>
      <c r="AH569" s="196"/>
      <c r="AI569" s="196"/>
      <c r="AJ569" s="404">
        <v>3</v>
      </c>
      <c r="AK569" s="196"/>
      <c r="AL569" s="301">
        <f t="shared" ca="1" si="148"/>
        <v>40.394520547945206</v>
      </c>
      <c r="AM569" s="125">
        <f t="shared" si="153"/>
        <v>6</v>
      </c>
      <c r="AN569" s="75" t="e">
        <f t="shared" si="150"/>
        <v>#N/A</v>
      </c>
      <c r="AU569" s="197"/>
    </row>
    <row r="570" spans="1:47" s="197" customFormat="1" ht="15.6" customHeight="1">
      <c r="A570" s="299" t="str">
        <f>IF(E570=1,SUMIF(E$10:E570,1),"")</f>
        <v/>
      </c>
      <c r="B570" s="295">
        <f t="shared" si="156"/>
        <v>2</v>
      </c>
      <c r="C570" s="397" t="str">
        <f t="shared" si="155"/>
        <v>Trương Thị Phương</v>
      </c>
      <c r="D570" s="398" t="s">
        <v>426</v>
      </c>
      <c r="E570" s="295">
        <v>3</v>
      </c>
      <c r="F570" s="408" t="s">
        <v>427</v>
      </c>
      <c r="G570" s="295">
        <v>1</v>
      </c>
      <c r="H570" s="654" t="s">
        <v>625</v>
      </c>
      <c r="I570" s="654"/>
      <c r="J570" s="654"/>
      <c r="K570" s="654"/>
      <c r="L570" s="654"/>
      <c r="M570" s="654"/>
      <c r="N570" s="196" t="s">
        <v>201</v>
      </c>
      <c r="O570" s="196">
        <v>6</v>
      </c>
      <c r="P570" s="196"/>
      <c r="Q570" s="196"/>
      <c r="R570" s="196"/>
      <c r="S570" s="404"/>
      <c r="T570" s="404"/>
      <c r="U570" s="404"/>
      <c r="V570" s="404"/>
      <c r="W570" s="404"/>
      <c r="X570" s="404"/>
      <c r="Y570" s="404"/>
      <c r="Z570" s="404"/>
      <c r="AA570" s="404"/>
      <c r="AB570" s="404"/>
      <c r="AC570" s="404"/>
      <c r="AD570" s="404"/>
      <c r="AE570" s="196"/>
      <c r="AF570" s="196"/>
      <c r="AG570" s="196" t="str">
        <f t="shared" si="147"/>
        <v>x</v>
      </c>
      <c r="AH570" s="196"/>
      <c r="AI570" s="196"/>
      <c r="AJ570" s="404"/>
      <c r="AK570" s="196"/>
      <c r="AL570" s="301">
        <f t="shared" ca="1" si="148"/>
        <v>16.69041095890411</v>
      </c>
      <c r="AM570" s="125" t="str">
        <f t="shared" si="153"/>
        <v/>
      </c>
      <c r="AN570" s="75" t="str">
        <f t="shared" si="150"/>
        <v/>
      </c>
      <c r="AU570" s="77"/>
    </row>
    <row r="571" spans="1:47" s="77" customFormat="1" ht="15.6" customHeight="1">
      <c r="A571" s="299" t="str">
        <f>IF(E571=1,SUMIF(E$10:E571,1),"")</f>
        <v/>
      </c>
      <c r="B571" s="295">
        <f t="shared" si="156"/>
        <v>3</v>
      </c>
      <c r="C571" s="397" t="str">
        <f t="shared" si="155"/>
        <v>Trương Thị Phương</v>
      </c>
      <c r="D571" s="398" t="s">
        <v>428</v>
      </c>
      <c r="E571" s="295">
        <v>3</v>
      </c>
      <c r="F571" s="408" t="s">
        <v>429</v>
      </c>
      <c r="G571" s="295">
        <v>1</v>
      </c>
      <c r="H571" s="654" t="s">
        <v>624</v>
      </c>
      <c r="I571" s="654"/>
      <c r="J571" s="654"/>
      <c r="K571" s="654"/>
      <c r="L571" s="654"/>
      <c r="M571" s="654"/>
      <c r="N571" s="196" t="s">
        <v>201</v>
      </c>
      <c r="O571" s="196"/>
      <c r="P571" s="196"/>
      <c r="Q571" s="196"/>
      <c r="R571" s="196"/>
      <c r="S571" s="404"/>
      <c r="T571" s="404"/>
      <c r="U571" s="404"/>
      <c r="V571" s="404"/>
      <c r="W571" s="404"/>
      <c r="X571" s="404"/>
      <c r="Y571" s="404"/>
      <c r="Z571" s="404"/>
      <c r="AA571" s="404"/>
      <c r="AB571" s="404"/>
      <c r="AC571" s="404"/>
      <c r="AD571" s="404"/>
      <c r="AE571" s="196"/>
      <c r="AF571" s="196"/>
      <c r="AG571" s="196" t="str">
        <f t="shared" si="147"/>
        <v>x</v>
      </c>
      <c r="AH571" s="196"/>
      <c r="AI571" s="196"/>
      <c r="AJ571" s="404"/>
      <c r="AK571" s="196"/>
      <c r="AL571" s="301">
        <f t="shared" ca="1" si="148"/>
        <v>11.194520547945206</v>
      </c>
      <c r="AM571" s="125" t="str">
        <f>IF(AND(E571=1,AG571=""),1,IF(AND(E571=1,O571=1,AG571="x"),#REF!,IF(AND(E571=1,O571&lt;&gt;1),O571,IF(OR(E571&gt;1,E571=0),""))))</f>
        <v/>
      </c>
      <c r="AN571" s="75" t="str">
        <f t="shared" si="150"/>
        <v/>
      </c>
      <c r="AU571" s="197"/>
    </row>
    <row r="572" spans="1:47" s="77" customFormat="1" ht="15.6" customHeight="1">
      <c r="A572" s="299">
        <v>158</v>
      </c>
      <c r="B572" s="295">
        <v>1</v>
      </c>
      <c r="C572" s="397" t="str">
        <f>IF(E572="","",IF(E572=1,D572,#REF!))</f>
        <v>Cao Viết Lương</v>
      </c>
      <c r="D572" s="398" t="s">
        <v>661</v>
      </c>
      <c r="E572" s="295">
        <v>1</v>
      </c>
      <c r="F572" s="295" t="s">
        <v>678</v>
      </c>
      <c r="G572" s="410">
        <v>1</v>
      </c>
      <c r="H572" s="654" t="s">
        <v>736</v>
      </c>
      <c r="I572" s="654"/>
      <c r="J572" s="654"/>
      <c r="K572" s="654"/>
      <c r="L572" s="654"/>
      <c r="M572" s="654"/>
      <c r="N572" s="196" t="s">
        <v>201</v>
      </c>
      <c r="O572" s="196">
        <v>6</v>
      </c>
      <c r="P572" s="196"/>
      <c r="Q572" s="196"/>
      <c r="R572" s="196"/>
      <c r="S572" s="404">
        <v>140</v>
      </c>
      <c r="T572" s="404">
        <v>20</v>
      </c>
      <c r="U572" s="404"/>
      <c r="V572" s="404"/>
      <c r="W572" s="404"/>
      <c r="X572" s="404"/>
      <c r="Y572" s="404">
        <v>4</v>
      </c>
      <c r="Z572" s="404"/>
      <c r="AA572" s="404">
        <v>7</v>
      </c>
      <c r="AB572" s="404"/>
      <c r="AC572" s="404"/>
      <c r="AD572" s="404"/>
      <c r="AE572" s="196"/>
      <c r="AF572" s="196"/>
      <c r="AG572" s="196" t="str">
        <f t="shared" si="147"/>
        <v>x</v>
      </c>
      <c r="AH572" s="196"/>
      <c r="AI572" s="196"/>
      <c r="AJ572" s="404">
        <v>2</v>
      </c>
      <c r="AK572" s="196"/>
      <c r="AL572" s="301">
        <f t="shared" ca="1" si="148"/>
        <v>45.909589041095892</v>
      </c>
      <c r="AM572" s="125">
        <f t="shared" si="153"/>
        <v>6</v>
      </c>
      <c r="AN572" s="75" t="e">
        <f t="shared" si="150"/>
        <v>#N/A</v>
      </c>
      <c r="AU572" s="197"/>
    </row>
    <row r="573" spans="1:47" s="77" customFormat="1" ht="15.6" customHeight="1">
      <c r="A573" s="299" t="str">
        <f>IF(E573=1,SUMIF(E$10:E573,1),"")</f>
        <v/>
      </c>
      <c r="B573" s="295">
        <v>2</v>
      </c>
      <c r="C573" s="397" t="str">
        <f t="shared" si="155"/>
        <v>Cao Viết Lương</v>
      </c>
      <c r="D573" s="398" t="s">
        <v>75</v>
      </c>
      <c r="E573" s="295">
        <v>2</v>
      </c>
      <c r="F573" s="295" t="s">
        <v>675</v>
      </c>
      <c r="G573" s="196">
        <v>2</v>
      </c>
      <c r="H573" s="654" t="s">
        <v>737</v>
      </c>
      <c r="I573" s="654"/>
      <c r="J573" s="654"/>
      <c r="K573" s="654"/>
      <c r="L573" s="654"/>
      <c r="M573" s="654"/>
      <c r="N573" s="196" t="s">
        <v>201</v>
      </c>
      <c r="O573" s="196">
        <v>6</v>
      </c>
      <c r="P573" s="196"/>
      <c r="Q573" s="196"/>
      <c r="R573" s="196"/>
      <c r="S573" s="404"/>
      <c r="T573" s="404"/>
      <c r="U573" s="404"/>
      <c r="V573" s="404"/>
      <c r="W573" s="404"/>
      <c r="X573" s="404"/>
      <c r="Y573" s="404"/>
      <c r="Z573" s="404"/>
      <c r="AA573" s="404"/>
      <c r="AB573" s="404"/>
      <c r="AC573" s="404"/>
      <c r="AD573" s="404"/>
      <c r="AE573" s="196"/>
      <c r="AF573" s="196"/>
      <c r="AG573" s="196" t="str">
        <f t="shared" si="147"/>
        <v>x</v>
      </c>
      <c r="AH573" s="196"/>
      <c r="AI573" s="196"/>
      <c r="AJ573" s="404"/>
      <c r="AK573" s="196"/>
      <c r="AL573" s="301">
        <f t="shared" ca="1" si="148"/>
        <v>40.358904109589041</v>
      </c>
      <c r="AM573" s="125" t="str">
        <f t="shared" si="153"/>
        <v/>
      </c>
      <c r="AN573" s="75" t="str">
        <f t="shared" si="150"/>
        <v/>
      </c>
    </row>
    <row r="574" spans="1:47" s="77" customFormat="1" ht="15.6" customHeight="1">
      <c r="A574" s="299" t="str">
        <f>IF(E574=1,SUMIF(E$10:E574,1),"")</f>
        <v/>
      </c>
      <c r="B574" s="196">
        <v>3</v>
      </c>
      <c r="C574" s="397" t="str">
        <f t="shared" si="155"/>
        <v>Cao Viết Lương</v>
      </c>
      <c r="D574" s="398" t="s">
        <v>673</v>
      </c>
      <c r="E574" s="295">
        <v>3</v>
      </c>
      <c r="F574" s="295" t="s">
        <v>674</v>
      </c>
      <c r="G574" s="196">
        <v>1</v>
      </c>
      <c r="H574" s="654" t="s">
        <v>738</v>
      </c>
      <c r="I574" s="654"/>
      <c r="J574" s="654"/>
      <c r="K574" s="654"/>
      <c r="L574" s="654"/>
      <c r="M574" s="654"/>
      <c r="N574" s="196" t="s">
        <v>201</v>
      </c>
      <c r="O574" s="196">
        <v>6</v>
      </c>
      <c r="P574" s="196"/>
      <c r="Q574" s="196"/>
      <c r="R574" s="196"/>
      <c r="S574" s="404"/>
      <c r="T574" s="404"/>
      <c r="U574" s="404"/>
      <c r="V574" s="404"/>
      <c r="W574" s="404"/>
      <c r="X574" s="404"/>
      <c r="Y574" s="404"/>
      <c r="Z574" s="404"/>
      <c r="AA574" s="404"/>
      <c r="AB574" s="404"/>
      <c r="AC574" s="404"/>
      <c r="AD574" s="404"/>
      <c r="AE574" s="196"/>
      <c r="AF574" s="196"/>
      <c r="AG574" s="196" t="str">
        <f t="shared" si="147"/>
        <v>x</v>
      </c>
      <c r="AH574" s="196"/>
      <c r="AI574" s="196"/>
      <c r="AJ574" s="404"/>
      <c r="AK574" s="196"/>
      <c r="AL574" s="301">
        <f t="shared" ca="1" si="148"/>
        <v>21.81917808219178</v>
      </c>
      <c r="AM574" s="125" t="str">
        <f t="shared" si="153"/>
        <v/>
      </c>
      <c r="AN574" s="75" t="str">
        <f t="shared" si="150"/>
        <v/>
      </c>
      <c r="AU574" s="197"/>
    </row>
    <row r="575" spans="1:47" s="77" customFormat="1" ht="15.6" customHeight="1">
      <c r="A575" s="299" t="str">
        <f>IF(E575=1,SUMIF(E$10:E575,1),"")</f>
        <v/>
      </c>
      <c r="B575" s="295">
        <v>4</v>
      </c>
      <c r="C575" s="397" t="str">
        <f t="shared" si="155"/>
        <v>Cao Viết Lương</v>
      </c>
      <c r="D575" s="398" t="s">
        <v>676</v>
      </c>
      <c r="E575" s="295">
        <v>3</v>
      </c>
      <c r="F575" s="295" t="s">
        <v>677</v>
      </c>
      <c r="G575" s="196">
        <v>1</v>
      </c>
      <c r="H575" s="654" t="s">
        <v>739</v>
      </c>
      <c r="I575" s="654"/>
      <c r="J575" s="654"/>
      <c r="K575" s="654"/>
      <c r="L575" s="654"/>
      <c r="M575" s="654"/>
      <c r="N575" s="196" t="s">
        <v>201</v>
      </c>
      <c r="O575" s="196">
        <v>6</v>
      </c>
      <c r="P575" s="196"/>
      <c r="Q575" s="196"/>
      <c r="R575" s="196"/>
      <c r="S575" s="404"/>
      <c r="T575" s="404"/>
      <c r="U575" s="404"/>
      <c r="V575" s="404"/>
      <c r="W575" s="404"/>
      <c r="X575" s="404"/>
      <c r="Y575" s="404"/>
      <c r="Z575" s="404"/>
      <c r="AA575" s="404"/>
      <c r="AB575" s="404"/>
      <c r="AC575" s="404"/>
      <c r="AD575" s="404"/>
      <c r="AE575" s="196"/>
      <c r="AF575" s="196"/>
      <c r="AG575" s="196" t="s">
        <v>106</v>
      </c>
      <c r="AH575" s="196"/>
      <c r="AI575" s="196"/>
      <c r="AJ575" s="404"/>
      <c r="AK575" s="196"/>
      <c r="AL575" s="301">
        <f t="shared" ca="1" si="148"/>
        <v>17.2</v>
      </c>
      <c r="AM575" s="125" t="str">
        <f>IF(AND(E575=1,AG575=""),1,IF(AND(E575=1,O575=1,AG575="x"),#REF!,IF(AND(E575=1,O575&lt;&gt;1),O575,IF(OR(E575&gt;1,E575=0),""))))</f>
        <v/>
      </c>
      <c r="AN575" s="75" t="str">
        <f t="shared" si="150"/>
        <v/>
      </c>
    </row>
    <row r="576" spans="1:47" s="77" customFormat="1" ht="15.95" customHeight="1">
      <c r="A576" s="299">
        <v>159</v>
      </c>
      <c r="B576" s="295">
        <f>IF(E576=1,1,IF(E576&gt;1,'[12]DS HN'!#REF!+1,""))</f>
        <v>1</v>
      </c>
      <c r="C576" s="397" t="str">
        <f>IF(E576="","",IF(E576=1,D576,'[12]DS HN'!#REF!))</f>
        <v>Phạm Thị Duyên</v>
      </c>
      <c r="D576" s="398" t="s">
        <v>90</v>
      </c>
      <c r="E576" s="196">
        <v>1</v>
      </c>
      <c r="F576" s="408">
        <v>32297</v>
      </c>
      <c r="G576" s="196">
        <v>2</v>
      </c>
      <c r="H576" s="400" t="s">
        <v>685</v>
      </c>
      <c r="I576" s="400"/>
      <c r="J576" s="400"/>
      <c r="K576" s="400"/>
      <c r="L576" s="400"/>
      <c r="M576" s="400"/>
      <c r="N576" s="196" t="s">
        <v>201</v>
      </c>
      <c r="O576" s="196">
        <v>6</v>
      </c>
      <c r="P576" s="196"/>
      <c r="Q576" s="196"/>
      <c r="R576" s="196"/>
      <c r="S576" s="404">
        <v>140</v>
      </c>
      <c r="T576" s="404">
        <v>20</v>
      </c>
      <c r="U576" s="404"/>
      <c r="V576" s="404">
        <v>2</v>
      </c>
      <c r="W576" s="404"/>
      <c r="X576" s="404">
        <v>4</v>
      </c>
      <c r="Y576" s="404"/>
      <c r="Z576" s="404"/>
      <c r="AA576" s="404"/>
      <c r="AB576" s="404"/>
      <c r="AC576" s="404"/>
      <c r="AD576" s="404"/>
      <c r="AE576" s="196"/>
      <c r="AF576" s="196"/>
      <c r="AG576" s="196" t="str">
        <f>IF(OR(AND(E576&lt;&gt;0,O576&lt;&gt;1),AND(E576=1,O576&lt;&gt;1),AND(E577=2,O577&lt;&gt;1)),"x","")</f>
        <v>x</v>
      </c>
      <c r="AH576" s="196"/>
      <c r="AI576" s="196"/>
      <c r="AJ576" s="404">
        <v>3</v>
      </c>
      <c r="AK576" s="539"/>
      <c r="AL576" s="301">
        <f t="shared" ca="1" si="148"/>
        <v>37.556164383561644</v>
      </c>
      <c r="AM576" s="125">
        <f>IF(AND(E576=1,AG576=""),1,IF(AND(E576=1,O576=1,AG576="x"),O577,IF(AND(E576=1,O576&lt;&gt;1),O576,IF(OR(E576&gt;1,E576=0),""))))</f>
        <v>6</v>
      </c>
      <c r="AN576" s="75" t="e">
        <f>IF(AM576="","",(VLOOKUP(AM576,'[12]DS HN'!#REF!,2,0)))</f>
        <v>#REF!</v>
      </c>
    </row>
    <row r="577" spans="1:47" s="77" customFormat="1" ht="15.95" customHeight="1">
      <c r="A577" s="299" t="str">
        <f>IF(E577=1,SUMIF(E$10:E577,1),"")</f>
        <v/>
      </c>
      <c r="B577" s="295">
        <f>IF(E577=1,1,IF(E577&gt;1,B576+1,""))</f>
        <v>2</v>
      </c>
      <c r="C577" s="397" t="str">
        <f>IF(E577="","",IF(E577=1,D577,C576))</f>
        <v>Phạm Thị Duyên</v>
      </c>
      <c r="D577" s="398" t="s">
        <v>210</v>
      </c>
      <c r="E577" s="196">
        <v>3</v>
      </c>
      <c r="F577" s="408">
        <v>40977</v>
      </c>
      <c r="G577" s="196">
        <v>2</v>
      </c>
      <c r="H577" s="413" t="s">
        <v>588</v>
      </c>
      <c r="I577" s="413"/>
      <c r="J577" s="413"/>
      <c r="K577" s="413"/>
      <c r="L577" s="413"/>
      <c r="M577" s="413"/>
      <c r="N577" s="196" t="s">
        <v>201</v>
      </c>
      <c r="O577" s="196">
        <v>6</v>
      </c>
      <c r="P577" s="196"/>
      <c r="Q577" s="196"/>
      <c r="R577" s="196"/>
      <c r="S577" s="404"/>
      <c r="T577" s="404"/>
      <c r="U577" s="404"/>
      <c r="V577" s="404"/>
      <c r="W577" s="404"/>
      <c r="X577" s="404"/>
      <c r="Y577" s="404"/>
      <c r="Z577" s="404"/>
      <c r="AA577" s="404"/>
      <c r="AB577" s="404"/>
      <c r="AC577" s="404"/>
      <c r="AD577" s="404"/>
      <c r="AE577" s="196"/>
      <c r="AF577" s="196"/>
      <c r="AG577" s="196" t="str">
        <f t="shared" ref="AG577:AG605" si="157">IF(OR(AND(E577&lt;&gt;0,O577&lt;&gt;1),AND(E577=1,O577&lt;&gt;1),AND(E578=2,O578&lt;&gt;1)),"x","")</f>
        <v>x</v>
      </c>
      <c r="AH577" s="196"/>
      <c r="AI577" s="196"/>
      <c r="AJ577" s="404"/>
      <c r="AK577" s="539"/>
      <c r="AL577" s="301">
        <f ca="1">IF(F577="","",(TODAY()-F577)/365)</f>
        <v>13.775342465753425</v>
      </c>
      <c r="AM577" s="125" t="str">
        <f>IF(AND(E577=1,AG577=""),1,IF(AND(E577=1,O577=1,AG577="x"),O578,IF(AND(E577=1,O577&lt;&gt;1),O577,IF(OR(E577&gt;1,E577=0),""))))</f>
        <v/>
      </c>
      <c r="AN577" s="75" t="str">
        <f>IF(AM577="","",(VLOOKUP(AM577,'[12]DS HN'!#REF!,2,0)))</f>
        <v/>
      </c>
    </row>
    <row r="578" spans="1:47" s="77" customFormat="1" ht="15.95" customHeight="1">
      <c r="A578" s="299" t="str">
        <f>IF(E578=1,SUMIF(E$10:E578,1),"")</f>
        <v/>
      </c>
      <c r="B578" s="295">
        <f>IF(E578=1,1,IF(E578&gt;1,B577+1,""))</f>
        <v>3</v>
      </c>
      <c r="C578" s="397" t="str">
        <f>IF(E578="","",IF(E578=1,D578,C577))</f>
        <v>Phạm Thị Duyên</v>
      </c>
      <c r="D578" s="398" t="s">
        <v>211</v>
      </c>
      <c r="E578" s="196">
        <v>3</v>
      </c>
      <c r="F578" s="408">
        <v>42679</v>
      </c>
      <c r="G578" s="196">
        <v>1</v>
      </c>
      <c r="H578" s="413" t="s">
        <v>760</v>
      </c>
      <c r="I578" s="413"/>
      <c r="J578" s="413"/>
      <c r="K578" s="413"/>
      <c r="L578" s="413"/>
      <c r="M578" s="413"/>
      <c r="N578" s="196" t="s">
        <v>201</v>
      </c>
      <c r="O578" s="196">
        <v>6</v>
      </c>
      <c r="P578" s="196"/>
      <c r="Q578" s="196"/>
      <c r="R578" s="196"/>
      <c r="S578" s="404"/>
      <c r="T578" s="404"/>
      <c r="U578" s="404"/>
      <c r="V578" s="404"/>
      <c r="W578" s="404"/>
      <c r="X578" s="404"/>
      <c r="Y578" s="404"/>
      <c r="Z578" s="404"/>
      <c r="AA578" s="404"/>
      <c r="AB578" s="404"/>
      <c r="AC578" s="404"/>
      <c r="AD578" s="404"/>
      <c r="AE578" s="196"/>
      <c r="AF578" s="196"/>
      <c r="AG578" s="196" t="str">
        <f t="shared" si="157"/>
        <v>x</v>
      </c>
      <c r="AH578" s="196"/>
      <c r="AI578" s="196"/>
      <c r="AJ578" s="404"/>
      <c r="AK578" s="539"/>
      <c r="AL578" s="301">
        <f ca="1">IF(F578="","",(TODAY()-F578)/365)</f>
        <v>9.1123287671232873</v>
      </c>
      <c r="AM578" s="125" t="str">
        <f>IF(AND(E578=1,AG578=""),1,IF(AND(E578=1,O578=1,AG578="x"),'[12]DS HN'!#REF!,IF(AND(E578=1,O578&lt;&gt;1),O578,IF(OR(E578&gt;1,E578=0),""))))</f>
        <v/>
      </c>
      <c r="AN578" s="75" t="str">
        <f>IF(AM578="","",(VLOOKUP(AM578,'[12]DS HN'!#REF!,2,0)))</f>
        <v/>
      </c>
    </row>
    <row r="579" spans="1:47" s="197" customFormat="1" ht="15.95" customHeight="1">
      <c r="A579" s="299">
        <v>160</v>
      </c>
      <c r="B579" s="299">
        <f>IF(E579=1,1,IF(E579&gt;1,'[12]DS HN'!#REF!+1,""))</f>
        <v>1</v>
      </c>
      <c r="C579" s="469" t="str">
        <f>IF(E579="","",IF(E579=1,D579,'[12]DS HN'!#REF!))</f>
        <v>Trịnh Thị Nhung</v>
      </c>
      <c r="D579" s="419" t="s">
        <v>212</v>
      </c>
      <c r="E579" s="126">
        <v>1</v>
      </c>
      <c r="F579" s="435">
        <v>22833</v>
      </c>
      <c r="G579" s="197">
        <v>2</v>
      </c>
      <c r="H579" s="422" t="s">
        <v>697</v>
      </c>
      <c r="I579" s="422" t="s">
        <v>814</v>
      </c>
      <c r="J579" s="422" t="s">
        <v>201</v>
      </c>
      <c r="K579" s="422" t="s">
        <v>819</v>
      </c>
      <c r="L579" s="422" t="s">
        <v>803</v>
      </c>
      <c r="M579" s="691"/>
      <c r="N579" s="126" t="s">
        <v>201</v>
      </c>
      <c r="O579" s="126">
        <v>6</v>
      </c>
      <c r="P579" s="126"/>
      <c r="Q579" s="126"/>
      <c r="R579" s="126"/>
      <c r="S579" s="424">
        <v>140</v>
      </c>
      <c r="T579" s="424">
        <v>20</v>
      </c>
      <c r="U579" s="424"/>
      <c r="V579" s="424">
        <v>2</v>
      </c>
      <c r="W579" s="424"/>
      <c r="X579" s="424">
        <v>4</v>
      </c>
      <c r="Y579" s="424"/>
      <c r="Z579" s="424"/>
      <c r="AA579" s="424"/>
      <c r="AB579" s="424"/>
      <c r="AC579" s="424"/>
      <c r="AD579" s="424"/>
      <c r="AE579" s="126"/>
      <c r="AF579" s="126"/>
      <c r="AG579" s="126" t="str">
        <f t="shared" si="157"/>
        <v>x</v>
      </c>
      <c r="AH579" s="126"/>
      <c r="AI579" s="126"/>
      <c r="AJ579" s="424">
        <v>4</v>
      </c>
      <c r="AK579" s="548" t="s">
        <v>2943</v>
      </c>
      <c r="AL579" s="301"/>
      <c r="AM579" s="125"/>
      <c r="AN579" s="125"/>
    </row>
    <row r="580" spans="1:47" s="77" customFormat="1" ht="15.95" customHeight="1">
      <c r="A580" s="299">
        <v>161</v>
      </c>
      <c r="B580" s="295">
        <f>IF(E580=1,1,IF(E580&gt;1,#REF!+1,""))</f>
        <v>1</v>
      </c>
      <c r="C580" s="397" t="str">
        <f>IF(E580="","",IF(E580=1,D580,#REF!))</f>
        <v>Phạm Văn Hiền</v>
      </c>
      <c r="D580" s="398" t="s">
        <v>213</v>
      </c>
      <c r="E580" s="196">
        <v>1</v>
      </c>
      <c r="F580" s="408">
        <v>28709</v>
      </c>
      <c r="G580" s="77">
        <v>1</v>
      </c>
      <c r="H580" s="428" t="s">
        <v>698</v>
      </c>
      <c r="I580" s="428" t="s">
        <v>814</v>
      </c>
      <c r="J580" s="428" t="s">
        <v>201</v>
      </c>
      <c r="K580" s="428" t="s">
        <v>819</v>
      </c>
      <c r="L580" s="428" t="s">
        <v>800</v>
      </c>
      <c r="M580" s="413"/>
      <c r="N580" s="196" t="s">
        <v>201</v>
      </c>
      <c r="O580" s="196">
        <v>6</v>
      </c>
      <c r="P580" s="196"/>
      <c r="Q580" s="196"/>
      <c r="R580" s="196"/>
      <c r="S580" s="404"/>
      <c r="T580" s="404"/>
      <c r="U580" s="404"/>
      <c r="V580" s="404"/>
      <c r="W580" s="404"/>
      <c r="X580" s="404"/>
      <c r="Y580" s="404"/>
      <c r="Z580" s="404"/>
      <c r="AA580" s="404"/>
      <c r="AB580" s="404"/>
      <c r="AC580" s="404"/>
      <c r="AD580" s="404"/>
      <c r="AE580" s="196"/>
      <c r="AF580" s="196"/>
      <c r="AG580" s="196" t="str">
        <f t="shared" si="157"/>
        <v>x</v>
      </c>
      <c r="AH580" s="196"/>
      <c r="AI580" s="196"/>
      <c r="AJ580" s="404"/>
      <c r="AK580" s="548" t="s">
        <v>2943</v>
      </c>
      <c r="AL580" s="301"/>
      <c r="AM580" s="125"/>
      <c r="AN580" s="75"/>
    </row>
    <row r="581" spans="1:47" s="77" customFormat="1" ht="15.95" customHeight="1">
      <c r="A581" s="299" t="str">
        <f>IF(E581=1,SUMIF(E$10:E581,1),"")</f>
        <v/>
      </c>
      <c r="B581" s="295">
        <f t="shared" ref="B581:B582" si="158">IF(E581=1,1,IF(E581&gt;1,B580+1,""))</f>
        <v>2</v>
      </c>
      <c r="C581" s="397" t="str">
        <f t="shared" ref="C581:C582" si="159">IF(E581="","",IF(E581=1,D581,C580))</f>
        <v>Phạm Văn Hiền</v>
      </c>
      <c r="D581" s="398" t="s">
        <v>118</v>
      </c>
      <c r="E581" s="196">
        <v>3</v>
      </c>
      <c r="F581" s="408" t="s">
        <v>214</v>
      </c>
      <c r="G581" s="77">
        <v>2</v>
      </c>
      <c r="H581" s="413" t="s">
        <v>589</v>
      </c>
      <c r="I581" s="413" t="s">
        <v>814</v>
      </c>
      <c r="J581" s="413"/>
      <c r="K581" s="413"/>
      <c r="L581" s="413"/>
      <c r="M581" s="400"/>
      <c r="N581" s="196" t="s">
        <v>201</v>
      </c>
      <c r="O581" s="196">
        <v>6</v>
      </c>
      <c r="P581" s="196"/>
      <c r="Q581" s="196"/>
      <c r="R581" s="196"/>
      <c r="S581" s="404">
        <v>140</v>
      </c>
      <c r="T581" s="404">
        <v>20</v>
      </c>
      <c r="U581" s="404"/>
      <c r="V581" s="404">
        <v>2</v>
      </c>
      <c r="W581" s="404"/>
      <c r="X581" s="404">
        <v>4</v>
      </c>
      <c r="Y581" s="404"/>
      <c r="Z581" s="404"/>
      <c r="AA581" s="404"/>
      <c r="AB581" s="404"/>
      <c r="AC581" s="404"/>
      <c r="AD581" s="404"/>
      <c r="AE581" s="196"/>
      <c r="AF581" s="196"/>
      <c r="AG581" s="196" t="str">
        <f t="shared" si="157"/>
        <v>x</v>
      </c>
      <c r="AH581" s="196"/>
      <c r="AI581" s="196"/>
      <c r="AJ581" s="404">
        <v>5</v>
      </c>
      <c r="AK581" s="539"/>
      <c r="AL581" s="301"/>
      <c r="AM581" s="125"/>
      <c r="AN581" s="75"/>
    </row>
    <row r="582" spans="1:47" s="77" customFormat="1" ht="15.95" customHeight="1">
      <c r="A582" s="299" t="str">
        <f>IF(E582=1,SUMIF(E$10:E582,1),"")</f>
        <v/>
      </c>
      <c r="B582" s="295">
        <f t="shared" si="158"/>
        <v>3</v>
      </c>
      <c r="C582" s="397" t="str">
        <f t="shared" si="159"/>
        <v>Phạm Văn Hiền</v>
      </c>
      <c r="D582" s="398" t="s">
        <v>215</v>
      </c>
      <c r="E582" s="196">
        <v>4</v>
      </c>
      <c r="F582" s="408">
        <v>16713</v>
      </c>
      <c r="G582" s="77">
        <v>1</v>
      </c>
      <c r="H582" s="400" t="s">
        <v>491</v>
      </c>
      <c r="I582" s="400" t="s">
        <v>814</v>
      </c>
      <c r="J582" s="400"/>
      <c r="K582" s="400"/>
      <c r="L582" s="400"/>
      <c r="M582" s="413"/>
      <c r="N582" s="196" t="s">
        <v>201</v>
      </c>
      <c r="O582" s="196">
        <v>6</v>
      </c>
      <c r="P582" s="196"/>
      <c r="Q582" s="196"/>
      <c r="R582" s="196"/>
      <c r="S582" s="404"/>
      <c r="T582" s="404"/>
      <c r="U582" s="404"/>
      <c r="V582" s="404"/>
      <c r="W582" s="404"/>
      <c r="X582" s="404"/>
      <c r="Y582" s="404"/>
      <c r="Z582" s="404"/>
      <c r="AA582" s="404"/>
      <c r="AB582" s="404"/>
      <c r="AC582" s="404"/>
      <c r="AD582" s="404"/>
      <c r="AE582" s="196"/>
      <c r="AF582" s="196"/>
      <c r="AG582" s="196" t="str">
        <f t="shared" si="157"/>
        <v>x</v>
      </c>
      <c r="AH582" s="196"/>
      <c r="AI582" s="196"/>
      <c r="AJ582" s="404"/>
      <c r="AK582" s="539"/>
      <c r="AL582" s="301"/>
      <c r="AM582" s="125"/>
      <c r="AN582" s="75"/>
    </row>
    <row r="583" spans="1:47" s="77" customFormat="1" ht="18" customHeight="1">
      <c r="A583" s="299">
        <v>162</v>
      </c>
      <c r="B583" s="295">
        <f>IF(E583=1,1,IF(E583&gt;1,#REF!+1,""))</f>
        <v>1</v>
      </c>
      <c r="C583" s="397" t="str">
        <f>IF(E583="","",IF(E583=1,D583,#REF!))</f>
        <v>Phạm Thị Chiến</v>
      </c>
      <c r="D583" s="398" t="s">
        <v>96</v>
      </c>
      <c r="E583" s="295">
        <v>1</v>
      </c>
      <c r="F583" s="408" t="s">
        <v>430</v>
      </c>
      <c r="G583" s="295">
        <v>2</v>
      </c>
      <c r="H583" s="692" t="s">
        <v>626</v>
      </c>
      <c r="I583" s="692"/>
      <c r="J583" s="692"/>
      <c r="K583" s="692"/>
      <c r="L583" s="692"/>
      <c r="M583" s="692"/>
      <c r="N583" s="196" t="s">
        <v>217</v>
      </c>
      <c r="O583" s="196">
        <v>6</v>
      </c>
      <c r="P583" s="196"/>
      <c r="Q583" s="196"/>
      <c r="R583" s="196"/>
      <c r="S583" s="404">
        <v>140</v>
      </c>
      <c r="T583" s="404">
        <v>20</v>
      </c>
      <c r="U583" s="404"/>
      <c r="V583" s="404">
        <v>2</v>
      </c>
      <c r="W583" s="404"/>
      <c r="X583" s="404">
        <v>4</v>
      </c>
      <c r="Y583" s="404"/>
      <c r="Z583" s="404"/>
      <c r="AA583" s="404"/>
      <c r="AB583" s="404"/>
      <c r="AC583" s="404"/>
      <c r="AD583" s="404"/>
      <c r="AE583" s="196"/>
      <c r="AF583" s="196"/>
      <c r="AG583" s="196" t="str">
        <f t="shared" si="157"/>
        <v>x</v>
      </c>
      <c r="AH583" s="196"/>
      <c r="AI583" s="196"/>
      <c r="AJ583" s="404">
        <v>7</v>
      </c>
      <c r="AK583" s="196"/>
      <c r="AL583" s="301">
        <f t="shared" ref="AL583:AL588" ca="1" si="160">IF(F583="","",(TODAY()-F583)/365)</f>
        <v>59.178082191780824</v>
      </c>
      <c r="AM583" s="125">
        <f>IF(AND(E583=1,AG583=""),1,IF(AND(E583=1,O583=1,AG583="x"),O584,IF(AND(E583=1,O583&lt;&gt;1),O583,IF(OR(E583&gt;1,E583=0),""))))</f>
        <v>6</v>
      </c>
      <c r="AN583" s="75" t="e">
        <f t="shared" ref="AN583:AN588" si="161">IF(AM583="","",(VLOOKUP(AM583,$AO$8:$AR$8,2,0)))</f>
        <v>#N/A</v>
      </c>
      <c r="AO583" s="197"/>
      <c r="AP583" s="197"/>
      <c r="AQ583" s="197"/>
      <c r="AR583" s="197"/>
      <c r="AU583" s="197"/>
    </row>
    <row r="584" spans="1:47" s="77" customFormat="1" ht="18" customHeight="1">
      <c r="A584" s="299" t="str">
        <f>IF(E584=1,SUMIF(E$10:E584,1),"")</f>
        <v/>
      </c>
      <c r="B584" s="295">
        <f>IF(E584=1,1,IF(E584&gt;1,B583+1,""))</f>
        <v>2</v>
      </c>
      <c r="C584" s="397" t="str">
        <f>IF(E584="","",IF(E584=1,D584,C583))</f>
        <v>Phạm Thị Chiến</v>
      </c>
      <c r="D584" s="398" t="s">
        <v>431</v>
      </c>
      <c r="E584" s="295">
        <v>3</v>
      </c>
      <c r="F584" s="408">
        <v>33513</v>
      </c>
      <c r="G584" s="295">
        <v>1</v>
      </c>
      <c r="H584" s="692" t="s">
        <v>627</v>
      </c>
      <c r="I584" s="692"/>
      <c r="J584" s="692"/>
      <c r="K584" s="692"/>
      <c r="L584" s="692"/>
      <c r="M584" s="692"/>
      <c r="N584" s="196" t="s">
        <v>217</v>
      </c>
      <c r="O584" s="196">
        <v>6</v>
      </c>
      <c r="P584" s="196"/>
      <c r="Q584" s="196"/>
      <c r="R584" s="196"/>
      <c r="S584" s="404"/>
      <c r="T584" s="404"/>
      <c r="U584" s="404"/>
      <c r="V584" s="404"/>
      <c r="W584" s="404"/>
      <c r="X584" s="404"/>
      <c r="Y584" s="404"/>
      <c r="Z584" s="404"/>
      <c r="AA584" s="404"/>
      <c r="AB584" s="404"/>
      <c r="AC584" s="404"/>
      <c r="AD584" s="404"/>
      <c r="AE584" s="196"/>
      <c r="AF584" s="196"/>
      <c r="AG584" s="196" t="str">
        <f t="shared" si="157"/>
        <v>x</v>
      </c>
      <c r="AH584" s="196"/>
      <c r="AI584" s="196"/>
      <c r="AJ584" s="404"/>
      <c r="AK584" s="196"/>
      <c r="AL584" s="301">
        <f t="shared" ca="1" si="160"/>
        <v>34.224657534246575</v>
      </c>
      <c r="AM584" s="125" t="str">
        <f>IF(AND(E584=1,AG584=""),1,IF(AND(E584=1,O584=1,AG584="x"),O585,IF(AND(E584=1,O584&lt;&gt;1),O584,IF(OR(E584&gt;1,E584=0),""))))</f>
        <v/>
      </c>
      <c r="AN584" s="75" t="str">
        <f t="shared" si="161"/>
        <v/>
      </c>
    </row>
    <row r="585" spans="1:47" s="197" customFormat="1" ht="18" customHeight="1">
      <c r="A585" s="299" t="str">
        <f>IF(E585=1,SUMIF(E$10:E585,1),"")</f>
        <v/>
      </c>
      <c r="B585" s="295">
        <f>IF(E585=1,1,IF(E585&gt;1,B584+1,""))</f>
        <v>3</v>
      </c>
      <c r="C585" s="397" t="str">
        <f>IF(E585="","",IF(E585=1,D585,C584))</f>
        <v>Phạm Thị Chiến</v>
      </c>
      <c r="D585" s="398" t="s">
        <v>432</v>
      </c>
      <c r="E585" s="295">
        <v>3</v>
      </c>
      <c r="F585" s="408" t="s">
        <v>433</v>
      </c>
      <c r="G585" s="295">
        <v>1</v>
      </c>
      <c r="H585" s="692" t="s">
        <v>741</v>
      </c>
      <c r="I585" s="692"/>
      <c r="J585" s="692"/>
      <c r="K585" s="692"/>
      <c r="L585" s="692"/>
      <c r="M585" s="692"/>
      <c r="N585" s="196" t="s">
        <v>217</v>
      </c>
      <c r="O585" s="196">
        <v>6</v>
      </c>
      <c r="P585" s="196"/>
      <c r="Q585" s="196"/>
      <c r="R585" s="196"/>
      <c r="S585" s="404"/>
      <c r="T585" s="404"/>
      <c r="U585" s="404"/>
      <c r="V585" s="404"/>
      <c r="W585" s="404"/>
      <c r="X585" s="404"/>
      <c r="Y585" s="404"/>
      <c r="Z585" s="404"/>
      <c r="AA585" s="404"/>
      <c r="AB585" s="404"/>
      <c r="AC585" s="404"/>
      <c r="AD585" s="404"/>
      <c r="AE585" s="196"/>
      <c r="AF585" s="196"/>
      <c r="AG585" s="196" t="str">
        <f t="shared" si="157"/>
        <v>x</v>
      </c>
      <c r="AH585" s="196"/>
      <c r="AI585" s="196"/>
      <c r="AJ585" s="404"/>
      <c r="AK585" s="196"/>
      <c r="AL585" s="301">
        <f t="shared" ca="1" si="160"/>
        <v>35.816438356164383</v>
      </c>
      <c r="AM585" s="125" t="str">
        <f>IF(AND(E585=1,AG585=""),1,IF(AND(E585=1,O585=1,AG585="x"),O586,IF(AND(E585=1,O585&lt;&gt;1),O585,IF(OR(E585&gt;1,E585=0),""))))</f>
        <v/>
      </c>
      <c r="AN585" s="75" t="str">
        <f t="shared" si="161"/>
        <v/>
      </c>
      <c r="AO585" s="77"/>
      <c r="AP585" s="77"/>
      <c r="AQ585" s="77"/>
      <c r="AR585" s="77"/>
    </row>
    <row r="586" spans="1:47" s="77" customFormat="1" ht="18" customHeight="1">
      <c r="A586" s="299" t="str">
        <f>IF(E586=1,SUMIF(E$10:E586,1),"")</f>
        <v/>
      </c>
      <c r="B586" s="295">
        <f>IF(E586=1,1,IF(E586&gt;1,B585+1,""))</f>
        <v>4</v>
      </c>
      <c r="C586" s="397" t="str">
        <f>IF(E586="","",IF(E586=1,D586,C585))</f>
        <v>Phạm Thị Chiến</v>
      </c>
      <c r="D586" s="398" t="s">
        <v>434</v>
      </c>
      <c r="E586" s="295">
        <v>3</v>
      </c>
      <c r="F586" s="408">
        <v>32791</v>
      </c>
      <c r="G586" s="295">
        <v>2</v>
      </c>
      <c r="H586" s="428" t="s">
        <v>740</v>
      </c>
      <c r="I586" s="428"/>
      <c r="J586" s="428"/>
      <c r="K586" s="428"/>
      <c r="L586" s="428"/>
      <c r="M586" s="428"/>
      <c r="N586" s="196" t="s">
        <v>217</v>
      </c>
      <c r="O586" s="196">
        <v>6</v>
      </c>
      <c r="P586" s="196"/>
      <c r="Q586" s="196"/>
      <c r="R586" s="196"/>
      <c r="S586" s="404"/>
      <c r="T586" s="404"/>
      <c r="U586" s="404"/>
      <c r="V586" s="404"/>
      <c r="W586" s="404"/>
      <c r="X586" s="404"/>
      <c r="Y586" s="404"/>
      <c r="Z586" s="404"/>
      <c r="AA586" s="404"/>
      <c r="AB586" s="404"/>
      <c r="AC586" s="404"/>
      <c r="AD586" s="404"/>
      <c r="AE586" s="196"/>
      <c r="AF586" s="196"/>
      <c r="AG586" s="196" t="str">
        <f t="shared" si="157"/>
        <v>x</v>
      </c>
      <c r="AH586" s="196"/>
      <c r="AI586" s="196"/>
      <c r="AJ586" s="404"/>
      <c r="AK586" s="196"/>
      <c r="AL586" s="301">
        <f t="shared" ca="1" si="160"/>
        <v>36.202739726027396</v>
      </c>
      <c r="AM586" s="125" t="str">
        <f>IF(AND(E586=1,AG586=""),1,IF(AND(E586=1,O586=1,AG586="x"),O587,IF(AND(E586=1,O586&lt;&gt;1),O586,IF(OR(E586&gt;1,E586=0),""))))</f>
        <v/>
      </c>
      <c r="AN586" s="75" t="str">
        <f t="shared" si="161"/>
        <v/>
      </c>
    </row>
    <row r="587" spans="1:47" s="77" customFormat="1" ht="18" customHeight="1">
      <c r="A587" s="299" t="str">
        <f>IF(E587=1,SUMIF(E$10:E587,1),"")</f>
        <v/>
      </c>
      <c r="B587" s="295">
        <f>IF(E587=1,1,IF(E587&gt;1,B586+1,""))</f>
        <v>5</v>
      </c>
      <c r="C587" s="397" t="str">
        <f>IF(E587="","",IF(E587=1,D587,C586))</f>
        <v>Phạm Thị Chiến</v>
      </c>
      <c r="D587" s="398" t="s">
        <v>435</v>
      </c>
      <c r="E587" s="295">
        <v>6</v>
      </c>
      <c r="F587" s="408">
        <v>40759</v>
      </c>
      <c r="G587" s="295">
        <v>2</v>
      </c>
      <c r="H587" s="692" t="s">
        <v>628</v>
      </c>
      <c r="I587" s="692"/>
      <c r="J587" s="692"/>
      <c r="K587" s="692"/>
      <c r="L587" s="692"/>
      <c r="M587" s="692"/>
      <c r="N587" s="196" t="s">
        <v>217</v>
      </c>
      <c r="O587" s="196">
        <v>6</v>
      </c>
      <c r="P587" s="196"/>
      <c r="Q587" s="196"/>
      <c r="R587" s="196"/>
      <c r="S587" s="404"/>
      <c r="T587" s="404"/>
      <c r="U587" s="404"/>
      <c r="V587" s="404"/>
      <c r="W587" s="404"/>
      <c r="X587" s="404"/>
      <c r="Y587" s="404"/>
      <c r="Z587" s="404"/>
      <c r="AA587" s="404"/>
      <c r="AB587" s="404"/>
      <c r="AC587" s="404"/>
      <c r="AD587" s="404"/>
      <c r="AE587" s="196"/>
      <c r="AF587" s="196"/>
      <c r="AG587" s="196" t="str">
        <f t="shared" si="157"/>
        <v>x</v>
      </c>
      <c r="AH587" s="196"/>
      <c r="AI587" s="196"/>
      <c r="AJ587" s="404"/>
      <c r="AK587" s="196"/>
      <c r="AL587" s="301">
        <f t="shared" ca="1" si="160"/>
        <v>14.372602739726027</v>
      </c>
      <c r="AM587" s="125" t="str">
        <f>IF(AND(E587=1,AG587=""),1,IF(AND(E587=1,O587=1,AG587="x"),O588,IF(AND(E587=1,O587&lt;&gt;1),O587,IF(OR(E587&gt;1,E587=0),""))))</f>
        <v/>
      </c>
      <c r="AN587" s="75" t="str">
        <f t="shared" si="161"/>
        <v/>
      </c>
      <c r="AU587" s="197"/>
    </row>
    <row r="588" spans="1:47" s="77" customFormat="1" ht="18" customHeight="1">
      <c r="A588" s="299" t="str">
        <f>IF(E588=1,SUMIF(E$10:E588,1),"")</f>
        <v/>
      </c>
      <c r="B588" s="295">
        <f>IF(E588=1,1,IF(E588&gt;1,B587+1,""))</f>
        <v>6</v>
      </c>
      <c r="C588" s="397" t="str">
        <f>IF(E588="","",IF(E588=1,D588,C587))</f>
        <v>Phạm Thị Chiến</v>
      </c>
      <c r="D588" s="398" t="s">
        <v>436</v>
      </c>
      <c r="E588" s="295">
        <v>6</v>
      </c>
      <c r="F588" s="408" t="s">
        <v>437</v>
      </c>
      <c r="G588" s="295">
        <v>1</v>
      </c>
      <c r="H588" s="692" t="s">
        <v>742</v>
      </c>
      <c r="I588" s="692"/>
      <c r="J588" s="692"/>
      <c r="K588" s="692"/>
      <c r="L588" s="692"/>
      <c r="M588" s="692"/>
      <c r="N588" s="196" t="s">
        <v>217</v>
      </c>
      <c r="O588" s="196">
        <v>6</v>
      </c>
      <c r="P588" s="196"/>
      <c r="Q588" s="196"/>
      <c r="R588" s="196"/>
      <c r="S588" s="404"/>
      <c r="T588" s="404"/>
      <c r="U588" s="404"/>
      <c r="V588" s="404"/>
      <c r="W588" s="404"/>
      <c r="X588" s="404"/>
      <c r="Y588" s="404"/>
      <c r="Z588" s="404"/>
      <c r="AA588" s="404"/>
      <c r="AB588" s="404"/>
      <c r="AC588" s="404"/>
      <c r="AD588" s="404"/>
      <c r="AE588" s="196"/>
      <c r="AF588" s="196"/>
      <c r="AG588" s="196" t="str">
        <f t="shared" si="157"/>
        <v>x</v>
      </c>
      <c r="AH588" s="196"/>
      <c r="AI588" s="196"/>
      <c r="AJ588" s="404"/>
      <c r="AK588" s="196"/>
      <c r="AL588" s="301">
        <f t="shared" ca="1" si="160"/>
        <v>9.1753424657534239</v>
      </c>
      <c r="AM588" s="125" t="str">
        <f>IF(AND(E588=1,AG588=""),1,IF(AND(E588=1,O588=1,AG588="x"),#REF!,IF(AND(E588=1,O588&lt;&gt;1),O588,IF(OR(E588&gt;1,E588=0),""))))</f>
        <v/>
      </c>
      <c r="AN588" s="75" t="str">
        <f t="shared" si="161"/>
        <v/>
      </c>
    </row>
    <row r="589" spans="1:47" s="77" customFormat="1" ht="18" customHeight="1">
      <c r="A589" s="299">
        <v>163</v>
      </c>
      <c r="B589" s="295">
        <f>IF(E589=1,1,IF(E589&gt;1,'[9]DS HN'!B651+1,""))</f>
        <v>1</v>
      </c>
      <c r="C589" s="397" t="str">
        <f>IF(E589="","",IF(E589=1,D589,'[9]DS HN'!C651))</f>
        <v>Lê Thị Liên</v>
      </c>
      <c r="D589" s="398" t="s">
        <v>227</v>
      </c>
      <c r="E589" s="196">
        <v>1</v>
      </c>
      <c r="F589" s="408" t="s">
        <v>228</v>
      </c>
      <c r="G589" s="196">
        <v>2</v>
      </c>
      <c r="H589" s="400" t="s">
        <v>493</v>
      </c>
      <c r="I589" s="400"/>
      <c r="J589" s="400"/>
      <c r="K589" s="400"/>
      <c r="L589" s="400"/>
      <c r="M589" s="400"/>
      <c r="N589" s="196" t="s">
        <v>217</v>
      </c>
      <c r="O589" s="196">
        <v>6</v>
      </c>
      <c r="P589" s="196"/>
      <c r="Q589" s="196"/>
      <c r="R589" s="196"/>
      <c r="S589" s="404">
        <v>140</v>
      </c>
      <c r="T589" s="404">
        <v>20</v>
      </c>
      <c r="U589" s="404">
        <v>1</v>
      </c>
      <c r="V589" s="404"/>
      <c r="W589" s="404"/>
      <c r="X589" s="404"/>
      <c r="Y589" s="404">
        <v>5</v>
      </c>
      <c r="Z589" s="404"/>
      <c r="AA589" s="404"/>
      <c r="AB589" s="404"/>
      <c r="AC589" s="404"/>
      <c r="AD589" s="404"/>
      <c r="AE589" s="196">
        <v>11</v>
      </c>
      <c r="AF589" s="196"/>
      <c r="AG589" s="196" t="str">
        <f t="shared" si="157"/>
        <v>x</v>
      </c>
      <c r="AH589" s="196"/>
      <c r="AI589" s="196"/>
      <c r="AJ589" s="404">
        <v>7</v>
      </c>
      <c r="AK589" s="539"/>
      <c r="AL589" s="301">
        <f ca="1">IF(F589="","",(TODAY()-F589)/365)</f>
        <v>60.219178082191782</v>
      </c>
      <c r="AM589" s="125">
        <f>IF(AND(E589=1,AG589=""),1,IF(AND(E589=1,O589=1,AG589="x"),O590,IF(AND(E589=1,O589&lt;&gt;1),O589,IF(OR(E589&gt;1,E589=0),""))))</f>
        <v>6</v>
      </c>
      <c r="AN589" s="75" t="e">
        <f>IF(AM589="","",(VLOOKUP(AM589,#REF!,2,0)))</f>
        <v>#REF!</v>
      </c>
    </row>
    <row r="590" spans="1:47" s="77" customFormat="1" ht="18" customHeight="1">
      <c r="A590" s="299" t="str">
        <f>IF(E590=1,SUMIF(E$10:E590,1),"")</f>
        <v/>
      </c>
      <c r="B590" s="295">
        <f>IF(E590=1,1,IF(E590&gt;1,B589+1,""))</f>
        <v>2</v>
      </c>
      <c r="C590" s="397" t="str">
        <f>IF(E590="","",IF(E590=1,D590,C589))</f>
        <v>Lê Thị Liên</v>
      </c>
      <c r="D590" s="398" t="s">
        <v>229</v>
      </c>
      <c r="E590" s="196">
        <v>3</v>
      </c>
      <c r="F590" s="408" t="s">
        <v>230</v>
      </c>
      <c r="G590" s="196">
        <v>1</v>
      </c>
      <c r="H590" s="428" t="s">
        <v>700</v>
      </c>
      <c r="I590" s="428"/>
      <c r="J590" s="428"/>
      <c r="K590" s="428"/>
      <c r="L590" s="428"/>
      <c r="M590" s="428"/>
      <c r="N590" s="196" t="s">
        <v>217</v>
      </c>
      <c r="O590" s="196">
        <v>6</v>
      </c>
      <c r="P590" s="196"/>
      <c r="Q590" s="196"/>
      <c r="R590" s="196"/>
      <c r="S590" s="404"/>
      <c r="T590" s="404"/>
      <c r="U590" s="404"/>
      <c r="V590" s="404"/>
      <c r="W590" s="404"/>
      <c r="X590" s="404"/>
      <c r="Y590" s="404"/>
      <c r="Z590" s="404"/>
      <c r="AA590" s="404"/>
      <c r="AB590" s="404"/>
      <c r="AC590" s="404"/>
      <c r="AD590" s="404"/>
      <c r="AE590" s="196"/>
      <c r="AF590" s="196"/>
      <c r="AG590" s="196" t="str">
        <f t="shared" si="157"/>
        <v>x</v>
      </c>
      <c r="AH590" s="196"/>
      <c r="AI590" s="196"/>
      <c r="AJ590" s="404"/>
      <c r="AK590" s="539"/>
      <c r="AL590" s="301">
        <f ca="1">IF(F590="","",(TODAY()-F590)/365)</f>
        <v>30.616438356164384</v>
      </c>
      <c r="AM590" s="125" t="str">
        <f>IF(AND(E590=1,AG590=""),1,IF(AND(E590=1,O590=1,AG590="x"),O591,IF(AND(E590=1,O590&lt;&gt;1),O590,IF(OR(E590&gt;1,E590=0),""))))</f>
        <v/>
      </c>
      <c r="AN590" s="75" t="str">
        <f>IF(AM590="","",(VLOOKUP(AM590,#REF!,2,0)))</f>
        <v/>
      </c>
      <c r="AO590" s="197"/>
    </row>
    <row r="591" spans="1:47" s="77" customFormat="1" ht="20.45" customHeight="1">
      <c r="A591" s="299" t="str">
        <f>IF(E591=1,SUMIF(E$10:E591,1),"")</f>
        <v/>
      </c>
      <c r="B591" s="295">
        <f>IF(E591=1,1,IF(E591&gt;1,B590+1,""))</f>
        <v>3</v>
      </c>
      <c r="C591" s="397" t="str">
        <f>IF(E591="","",IF(E591=1,D591,C590))</f>
        <v>Lê Thị Liên</v>
      </c>
      <c r="D591" s="398" t="s">
        <v>231</v>
      </c>
      <c r="E591" s="196">
        <v>3</v>
      </c>
      <c r="F591" s="408" t="s">
        <v>232</v>
      </c>
      <c r="G591" s="196">
        <v>1</v>
      </c>
      <c r="H591" s="428" t="s">
        <v>701</v>
      </c>
      <c r="I591" s="428"/>
      <c r="J591" s="428"/>
      <c r="K591" s="428"/>
      <c r="L591" s="428"/>
      <c r="M591" s="428"/>
      <c r="N591" s="196" t="s">
        <v>217</v>
      </c>
      <c r="O591" s="196">
        <v>6</v>
      </c>
      <c r="P591" s="196"/>
      <c r="Q591" s="196"/>
      <c r="R591" s="196"/>
      <c r="S591" s="404"/>
      <c r="T591" s="404"/>
      <c r="U591" s="404"/>
      <c r="V591" s="404"/>
      <c r="W591" s="404"/>
      <c r="X591" s="404"/>
      <c r="Y591" s="404"/>
      <c r="Z591" s="404"/>
      <c r="AA591" s="404"/>
      <c r="AB591" s="404"/>
      <c r="AC591" s="404"/>
      <c r="AD591" s="404"/>
      <c r="AE591" s="196"/>
      <c r="AF591" s="196"/>
      <c r="AG591" s="196" t="str">
        <f>IF(OR(AND(E591&lt;&gt;0,O591&lt;&gt;1),AND(E591=1,O591&lt;&gt;1),AND(E592=2,O592&lt;&gt;1)),"x","")</f>
        <v>x</v>
      </c>
      <c r="AH591" s="196"/>
      <c r="AI591" s="196"/>
      <c r="AJ591" s="404"/>
      <c r="AK591" s="539"/>
      <c r="AL591" s="301">
        <f ca="1">IF(F591="","",(TODAY()-F591)/365)</f>
        <v>28.846575342465755</v>
      </c>
      <c r="AM591" s="125" t="str">
        <f>IF(AND(E591=1,AG591=""),1,IF(AND(E591=1,O591=1,AG591="x"),'[9]DS HN'!O652,IF(AND(E591=1,O591&lt;&gt;1),O591,IF(OR(E591&gt;1,E591=0),""))))</f>
        <v/>
      </c>
      <c r="AN591" s="75" t="str">
        <f>IF(AM591="","",(VLOOKUP(AM591,#REF!,2,0)))</f>
        <v/>
      </c>
    </row>
    <row r="592" spans="1:47" s="77" customFormat="1" ht="18" customHeight="1">
      <c r="A592" s="299">
        <v>164</v>
      </c>
      <c r="B592" s="295"/>
      <c r="C592" s="397" t="s">
        <v>869</v>
      </c>
      <c r="D592" s="398" t="s">
        <v>869</v>
      </c>
      <c r="E592" s="295">
        <v>1</v>
      </c>
      <c r="F592" s="408" t="s">
        <v>870</v>
      </c>
      <c r="G592" s="295">
        <v>1</v>
      </c>
      <c r="H592" s="692" t="s">
        <v>871</v>
      </c>
      <c r="I592" s="692"/>
      <c r="J592" s="692"/>
      <c r="K592" s="692"/>
      <c r="L592" s="692"/>
      <c r="M592" s="692"/>
      <c r="N592" s="196" t="s">
        <v>217</v>
      </c>
      <c r="O592" s="196">
        <v>1</v>
      </c>
      <c r="P592" s="196"/>
      <c r="Q592" s="196"/>
      <c r="R592" s="196"/>
      <c r="S592" s="404">
        <v>140</v>
      </c>
      <c r="T592" s="404">
        <v>20</v>
      </c>
      <c r="U592" s="404"/>
      <c r="V592" s="404"/>
      <c r="W592" s="404"/>
      <c r="X592" s="404"/>
      <c r="Y592" s="404"/>
      <c r="Z592" s="404"/>
      <c r="AA592" s="404"/>
      <c r="AB592" s="404"/>
      <c r="AC592" s="404"/>
      <c r="AD592" s="404">
        <v>10</v>
      </c>
      <c r="AE592" s="196">
        <v>11</v>
      </c>
      <c r="AF592" s="196"/>
      <c r="AG592" s="196" t="str">
        <f t="shared" si="157"/>
        <v/>
      </c>
      <c r="AH592" s="196"/>
      <c r="AI592" s="196"/>
      <c r="AJ592" s="404"/>
      <c r="AK592" s="126" t="s">
        <v>1839</v>
      </c>
      <c r="AL592" s="301"/>
      <c r="AM592" s="125"/>
      <c r="AN592" s="75"/>
    </row>
    <row r="593" spans="1:47" s="197" customFormat="1" ht="18" customHeight="1">
      <c r="A593" s="299">
        <v>165</v>
      </c>
      <c r="B593" s="295">
        <f>IF(E593=1,1,IF(E593&gt;1,#REF!+1,""))</f>
        <v>1</v>
      </c>
      <c r="C593" s="397" t="str">
        <f>IF(E593="","",IF(E593=1,D593,#REF!))</f>
        <v>Cao Viết Thành</v>
      </c>
      <c r="D593" s="398" t="s">
        <v>438</v>
      </c>
      <c r="E593" s="295">
        <v>1</v>
      </c>
      <c r="F593" s="408" t="s">
        <v>439</v>
      </c>
      <c r="G593" s="295">
        <v>1</v>
      </c>
      <c r="H593" s="437" t="s">
        <v>629</v>
      </c>
      <c r="I593" s="437"/>
      <c r="J593" s="437"/>
      <c r="K593" s="437"/>
      <c r="L593" s="437"/>
      <c r="M593" s="437"/>
      <c r="N593" s="196" t="s">
        <v>239</v>
      </c>
      <c r="O593" s="196">
        <v>6</v>
      </c>
      <c r="P593" s="196"/>
      <c r="Q593" s="196"/>
      <c r="R593" s="196"/>
      <c r="S593" s="404">
        <v>135</v>
      </c>
      <c r="T593" s="404">
        <v>20</v>
      </c>
      <c r="U593" s="404"/>
      <c r="V593" s="404">
        <v>2</v>
      </c>
      <c r="W593" s="404"/>
      <c r="X593" s="404"/>
      <c r="Y593" s="404"/>
      <c r="Z593" s="404"/>
      <c r="AA593" s="404"/>
      <c r="AB593" s="404"/>
      <c r="AC593" s="404"/>
      <c r="AD593" s="404"/>
      <c r="AE593" s="196">
        <v>11</v>
      </c>
      <c r="AF593" s="196"/>
      <c r="AG593" s="196" t="str">
        <f t="shared" si="157"/>
        <v>x</v>
      </c>
      <c r="AH593" s="196" t="s">
        <v>106</v>
      </c>
      <c r="AI593" s="196"/>
      <c r="AJ593" s="404">
        <v>3</v>
      </c>
      <c r="AK593" s="196"/>
      <c r="AL593" s="301">
        <f ca="1">IF(F593="","",(TODAY()-F593)/365)</f>
        <v>71.547945205479451</v>
      </c>
      <c r="AM593" s="125">
        <f>IF(AND(E593=1,AG593=""),1,IF(AND(E593=1,O593=1,AG593="x"),O594,IF(AND(E593=1,O593&lt;&gt;1),O593,IF(OR(E593&gt;1,E593=0),""))))</f>
        <v>6</v>
      </c>
      <c r="AN593" s="75" t="e">
        <f>IF(AM593="","",(VLOOKUP(AM593,$AO$8:$AR$8,2,0)))</f>
        <v>#N/A</v>
      </c>
      <c r="AO593" s="77"/>
      <c r="AP593" s="77"/>
      <c r="AQ593" s="77"/>
      <c r="AR593" s="77"/>
    </row>
    <row r="594" spans="1:47" s="77" customFormat="1" ht="18" customHeight="1">
      <c r="A594" s="299" t="str">
        <f>IF(E594=1,SUMIF(E$10:E594,1),"")</f>
        <v/>
      </c>
      <c r="B594" s="295">
        <f>IF(E594=1,1,IF(E594&gt;1,B593+1,""))</f>
        <v>2</v>
      </c>
      <c r="C594" s="397" t="str">
        <f>IF(E594="","",IF(E594=1,D594,C593))</f>
        <v>Cao Viết Thành</v>
      </c>
      <c r="D594" s="398" t="s">
        <v>440</v>
      </c>
      <c r="E594" s="295">
        <v>2</v>
      </c>
      <c r="F594" s="408">
        <v>20372</v>
      </c>
      <c r="G594" s="295">
        <v>2</v>
      </c>
      <c r="H594" s="437" t="s">
        <v>745</v>
      </c>
      <c r="I594" s="437"/>
      <c r="J594" s="437"/>
      <c r="K594" s="437"/>
      <c r="L594" s="437"/>
      <c r="M594" s="437"/>
      <c r="N594" s="196" t="s">
        <v>239</v>
      </c>
      <c r="O594" s="196">
        <v>1</v>
      </c>
      <c r="P594" s="196"/>
      <c r="Q594" s="196"/>
      <c r="R594" s="196"/>
      <c r="S594" s="404"/>
      <c r="T594" s="404"/>
      <c r="U594" s="404"/>
      <c r="V594" s="404"/>
      <c r="W594" s="404"/>
      <c r="X594" s="404"/>
      <c r="Y594" s="404"/>
      <c r="Z594" s="404"/>
      <c r="AA594" s="404"/>
      <c r="AB594" s="404"/>
      <c r="AC594" s="404"/>
      <c r="AD594" s="404"/>
      <c r="AE594" s="196"/>
      <c r="AF594" s="196"/>
      <c r="AG594" s="196" t="str">
        <f t="shared" si="157"/>
        <v/>
      </c>
      <c r="AH594" s="196" t="s">
        <v>106</v>
      </c>
      <c r="AI594" s="196"/>
      <c r="AJ594" s="404"/>
      <c r="AK594" s="196"/>
      <c r="AL594" s="301">
        <f ca="1">IF(F594="","",(TODAY()-F594)/365)</f>
        <v>70.227397260273975</v>
      </c>
      <c r="AM594" s="125" t="str">
        <f>IF(AND(E594=1,AG594=""),1,IF(AND(E594=1,O594=1,AG594="x"),#REF!,IF(AND(E594=1,O594&lt;&gt;1),O594,IF(OR(E594&gt;1,E594=0),""))))</f>
        <v/>
      </c>
      <c r="AN594" s="75" t="str">
        <f>IF(AM594="","",(VLOOKUP(AM594,$AO$8:$AR$8,2,0)))</f>
        <v/>
      </c>
    </row>
    <row r="595" spans="1:47" s="77" customFormat="1" ht="18" customHeight="1">
      <c r="A595" s="299">
        <v>166</v>
      </c>
      <c r="B595" s="295">
        <f>IF(E595=1,1,IF(E595&gt;1,#REF!+1,""))</f>
        <v>1</v>
      </c>
      <c r="C595" s="397" t="str">
        <f>IF(E595="","",IF(E595=1,D595,#REF!))</f>
        <v>Trịnh Thị Linh</v>
      </c>
      <c r="D595" s="398" t="s">
        <v>446</v>
      </c>
      <c r="E595" s="295">
        <v>1</v>
      </c>
      <c r="F595" s="408">
        <v>24870</v>
      </c>
      <c r="G595" s="295">
        <v>2</v>
      </c>
      <c r="H595" s="523" t="s">
        <v>531</v>
      </c>
      <c r="I595" s="523"/>
      <c r="J595" s="523"/>
      <c r="K595" s="523"/>
      <c r="L595" s="523"/>
      <c r="M595" s="523"/>
      <c r="N595" s="196" t="s">
        <v>239</v>
      </c>
      <c r="O595" s="196">
        <v>1</v>
      </c>
      <c r="P595" s="196"/>
      <c r="Q595" s="196"/>
      <c r="R595" s="196"/>
      <c r="S595" s="404">
        <v>105</v>
      </c>
      <c r="T595" s="404">
        <v>20</v>
      </c>
      <c r="U595" s="404"/>
      <c r="V595" s="404"/>
      <c r="W595" s="404"/>
      <c r="X595" s="404"/>
      <c r="Y595" s="404"/>
      <c r="Z595" s="404"/>
      <c r="AA595" s="404"/>
      <c r="AB595" s="404"/>
      <c r="AC595" s="404"/>
      <c r="AD595" s="404"/>
      <c r="AE595" s="196">
        <v>11</v>
      </c>
      <c r="AF595" s="196"/>
      <c r="AG595" s="196" t="str">
        <f t="shared" si="157"/>
        <v/>
      </c>
      <c r="AH595" s="196"/>
      <c r="AI595" s="196"/>
      <c r="AJ595" s="404">
        <v>7</v>
      </c>
      <c r="AK595" s="196"/>
      <c r="AL595" s="301">
        <f ca="1">IF(F595="","",(TODAY()-F595)/365)</f>
        <v>57.904109589041099</v>
      </c>
      <c r="AM595" s="125">
        <f>IF(AND(E595=1,AG595=""),1,IF(AND(E595=1,O595=1,AG595="x"),O596,IF(AND(E595=1,O595&lt;&gt;1),O595,IF(OR(E595&gt;1,E595=0),""))))</f>
        <v>1</v>
      </c>
      <c r="AN595" s="75" t="e">
        <f>IF(AM595="","",(VLOOKUP(AM595,$AO$8:$AR$8,2,0)))</f>
        <v>#N/A</v>
      </c>
    </row>
    <row r="596" spans="1:47" s="77" customFormat="1" ht="18" customHeight="1">
      <c r="A596" s="299" t="str">
        <f>IF(E596=1,SUMIF(E$10:E596,1),"")</f>
        <v/>
      </c>
      <c r="B596" s="295">
        <f>IF(E596=1,1,IF(E596&gt;1,B595+1,""))</f>
        <v>2</v>
      </c>
      <c r="C596" s="397" t="str">
        <f>IF(E596="","",IF(E596=1,D596,C595))</f>
        <v>Trịnh Thị Linh</v>
      </c>
      <c r="D596" s="398" t="s">
        <v>212</v>
      </c>
      <c r="E596" s="295">
        <v>2</v>
      </c>
      <c r="F596" s="408">
        <v>24178</v>
      </c>
      <c r="G596" s="295">
        <v>2</v>
      </c>
      <c r="H596" s="523" t="s">
        <v>532</v>
      </c>
      <c r="I596" s="523"/>
      <c r="J596" s="523"/>
      <c r="K596" s="523"/>
      <c r="L596" s="523"/>
      <c r="M596" s="523"/>
      <c r="N596" s="196" t="s">
        <v>239</v>
      </c>
      <c r="O596" s="196">
        <v>1</v>
      </c>
      <c r="P596" s="196"/>
      <c r="Q596" s="196"/>
      <c r="R596" s="196"/>
      <c r="S596" s="404"/>
      <c r="T596" s="404"/>
      <c r="U596" s="404"/>
      <c r="V596" s="404"/>
      <c r="W596" s="404"/>
      <c r="X596" s="404"/>
      <c r="Y596" s="404"/>
      <c r="Z596" s="404"/>
      <c r="AA596" s="404"/>
      <c r="AB596" s="404"/>
      <c r="AC596" s="404"/>
      <c r="AD596" s="404"/>
      <c r="AE596" s="196"/>
      <c r="AF596" s="196"/>
      <c r="AG596" s="196" t="str">
        <f t="shared" si="157"/>
        <v/>
      </c>
      <c r="AH596" s="196"/>
      <c r="AI596" s="196"/>
      <c r="AJ596" s="404"/>
      <c r="AK596" s="196"/>
      <c r="AL596" s="301">
        <f ca="1">IF(F596="","",(TODAY()-F596)/365)</f>
        <v>59.8</v>
      </c>
      <c r="AM596" s="125" t="str">
        <f>IF(AND(E596=1,AG596=""),1,IF(AND(E596=1,O596=1,AG596="x"),#REF!,IF(AND(E596=1,O596&lt;&gt;1),O596,IF(OR(E596&gt;1,E596=0),""))))</f>
        <v/>
      </c>
      <c r="AN596" s="75" t="str">
        <f>IF(AM596="","",(VLOOKUP(AM596,$AO$8:$AR$8,2,0)))</f>
        <v/>
      </c>
      <c r="AO596" s="197"/>
      <c r="AP596" s="197"/>
      <c r="AQ596" s="197"/>
      <c r="AR596" s="197"/>
      <c r="AU596" s="197"/>
    </row>
    <row r="597" spans="1:47" s="699" customFormat="1" ht="18" customHeight="1">
      <c r="A597" s="299" t="str">
        <f>IF(E597=1,SUMIF(E$10:E597,1),"")</f>
        <v/>
      </c>
      <c r="B597" s="295">
        <v>3</v>
      </c>
      <c r="C597" s="397" t="s">
        <v>446</v>
      </c>
      <c r="D597" s="398" t="s">
        <v>872</v>
      </c>
      <c r="E597" s="295">
        <v>5</v>
      </c>
      <c r="F597" s="693" t="s">
        <v>873</v>
      </c>
      <c r="G597" s="694">
        <v>2</v>
      </c>
      <c r="H597" s="695" t="s">
        <v>874</v>
      </c>
      <c r="I597" s="523"/>
      <c r="J597" s="523"/>
      <c r="K597" s="523"/>
      <c r="L597" s="523"/>
      <c r="M597" s="523"/>
      <c r="N597" s="196" t="s">
        <v>239</v>
      </c>
      <c r="O597" s="575">
        <v>1</v>
      </c>
      <c r="P597" s="575"/>
      <c r="Q597" s="575"/>
      <c r="R597" s="575"/>
      <c r="S597" s="403"/>
      <c r="T597" s="403"/>
      <c r="U597" s="403"/>
      <c r="V597" s="403"/>
      <c r="W597" s="403"/>
      <c r="X597" s="403"/>
      <c r="Y597" s="403"/>
      <c r="Z597" s="403"/>
      <c r="AA597" s="403"/>
      <c r="AB597" s="403"/>
      <c r="AC597" s="403"/>
      <c r="AD597" s="403"/>
      <c r="AE597" s="575"/>
      <c r="AF597" s="575"/>
      <c r="AG597" s="196" t="str">
        <f t="shared" si="157"/>
        <v/>
      </c>
      <c r="AH597" s="575"/>
      <c r="AI597" s="575"/>
      <c r="AJ597" s="403"/>
      <c r="AK597" s="575"/>
      <c r="AL597" s="696"/>
      <c r="AM597" s="697"/>
      <c r="AN597" s="698"/>
      <c r="AO597" s="699" t="s">
        <v>875</v>
      </c>
      <c r="AP597" s="700"/>
      <c r="AQ597" s="700"/>
      <c r="AR597" s="700"/>
      <c r="AU597" s="700"/>
    </row>
    <row r="598" spans="1:47" s="77" customFormat="1" ht="18" customHeight="1">
      <c r="A598" s="299">
        <v>167</v>
      </c>
      <c r="B598" s="295">
        <f>IF(E598=1,1,IF(E598&gt;1,#REF!+1,""))</f>
        <v>1</v>
      </c>
      <c r="C598" s="397" t="str">
        <f>IF(E598="","",IF(E598=1,D598,#REF!))</f>
        <v>Quách Văn Thêm</v>
      </c>
      <c r="D598" s="398" t="s">
        <v>448</v>
      </c>
      <c r="E598" s="295">
        <v>1</v>
      </c>
      <c r="F598" s="408" t="s">
        <v>449</v>
      </c>
      <c r="G598" s="295">
        <v>1</v>
      </c>
      <c r="H598" s="428" t="s">
        <v>633</v>
      </c>
      <c r="I598" s="428"/>
      <c r="J598" s="428"/>
      <c r="K598" s="428"/>
      <c r="L598" s="428"/>
      <c r="M598" s="428"/>
      <c r="N598" s="196" t="s">
        <v>239</v>
      </c>
      <c r="O598" s="196">
        <v>6</v>
      </c>
      <c r="P598" s="196"/>
      <c r="Q598" s="196"/>
      <c r="R598" s="196"/>
      <c r="S598" s="404">
        <v>135</v>
      </c>
      <c r="T598" s="404">
        <v>20</v>
      </c>
      <c r="U598" s="404"/>
      <c r="V598" s="404">
        <v>2</v>
      </c>
      <c r="W598" s="404"/>
      <c r="X598" s="404">
        <v>4</v>
      </c>
      <c r="Y598" s="404"/>
      <c r="Z598" s="404"/>
      <c r="AA598" s="404"/>
      <c r="AB598" s="404"/>
      <c r="AC598" s="404"/>
      <c r="AD598" s="404"/>
      <c r="AE598" s="196"/>
      <c r="AF598" s="196"/>
      <c r="AG598" s="196" t="str">
        <f t="shared" si="157"/>
        <v>x</v>
      </c>
      <c r="AH598" s="196"/>
      <c r="AI598" s="196"/>
      <c r="AJ598" s="404">
        <v>5</v>
      </c>
      <c r="AK598" s="196"/>
      <c r="AL598" s="301">
        <f ca="1">IF(F598="","",(TODAY()-F598)/365)</f>
        <v>64.61369863013698</v>
      </c>
      <c r="AM598" s="125">
        <f>IF(AND(E598=1,AG598=""),1,IF(AND(E598=1,O598=1,AG598="x"),O599,IF(AND(E598=1,O598&lt;&gt;1),O598,IF(OR(E598&gt;1,E598=0),""))))</f>
        <v>6</v>
      </c>
      <c r="AN598" s="75" t="e">
        <f>IF(AM598="","",(VLOOKUP(AM598,$AO$8:$AR$8,2,0)))</f>
        <v>#N/A</v>
      </c>
    </row>
    <row r="599" spans="1:47" s="197" customFormat="1" ht="18" customHeight="1">
      <c r="A599" s="299" t="str">
        <f>IF(E599=1,SUMIF(E$10:E599,1),"")</f>
        <v/>
      </c>
      <c r="B599" s="295">
        <f>IF(E599=1,1,IF(E599&gt;1,B598+1,""))</f>
        <v>2</v>
      </c>
      <c r="C599" s="397" t="str">
        <f>IF(E599="","",IF(E599=1,D599,C598))</f>
        <v>Quách Văn Thêm</v>
      </c>
      <c r="D599" s="398" t="s">
        <v>450</v>
      </c>
      <c r="E599" s="295">
        <v>2</v>
      </c>
      <c r="F599" s="408" t="s">
        <v>451</v>
      </c>
      <c r="G599" s="295">
        <v>2</v>
      </c>
      <c r="H599" s="523" t="s">
        <v>533</v>
      </c>
      <c r="I599" s="523"/>
      <c r="J599" s="523"/>
      <c r="K599" s="523"/>
      <c r="L599" s="523"/>
      <c r="M599" s="523"/>
      <c r="N599" s="196" t="s">
        <v>239</v>
      </c>
      <c r="O599" s="196">
        <v>6</v>
      </c>
      <c r="P599" s="196"/>
      <c r="Q599" s="196"/>
      <c r="R599" s="196"/>
      <c r="S599" s="404"/>
      <c r="T599" s="404"/>
      <c r="U599" s="404"/>
      <c r="V599" s="404"/>
      <c r="W599" s="404"/>
      <c r="X599" s="404"/>
      <c r="Y599" s="404"/>
      <c r="Z599" s="404"/>
      <c r="AA599" s="404"/>
      <c r="AB599" s="404"/>
      <c r="AC599" s="404"/>
      <c r="AD599" s="404"/>
      <c r="AE599" s="196"/>
      <c r="AF599" s="196"/>
      <c r="AG599" s="196" t="str">
        <f t="shared" si="157"/>
        <v>x</v>
      </c>
      <c r="AH599" s="196"/>
      <c r="AI599" s="196"/>
      <c r="AJ599" s="404"/>
      <c r="AK599" s="196"/>
      <c r="AL599" s="301">
        <f ca="1">IF(F599="","",(TODAY()-F599)/365)</f>
        <v>64.794520547945211</v>
      </c>
      <c r="AM599" s="125" t="str">
        <f>IF(AND(E599=1,AG599=""),1,IF(AND(E599=1,O599=1,AG599="x"),O600,IF(AND(E599=1,O599&lt;&gt;1),O599,IF(OR(E599&gt;1,E599=0),""))))</f>
        <v/>
      </c>
      <c r="AN599" s="75" t="str">
        <f>IF(AM599="","",(VLOOKUP(AM599,$AO$8:$AR$8,2,0)))</f>
        <v/>
      </c>
      <c r="AO599" s="77"/>
      <c r="AP599" s="77"/>
      <c r="AQ599" s="77"/>
      <c r="AR599" s="77"/>
    </row>
    <row r="600" spans="1:47" s="77" customFormat="1" ht="18" customHeight="1">
      <c r="A600" s="299" t="str">
        <f>IF(E600=1,SUMIF(E$10:E600,1),"")</f>
        <v/>
      </c>
      <c r="B600" s="295">
        <f>IF(E600=1,1,IF(E600&gt;1,B599+1,""))</f>
        <v>3</v>
      </c>
      <c r="C600" s="397" t="str">
        <f>IF(E600="","",IF(E600=1,D600,C599))</f>
        <v>Quách Văn Thêm</v>
      </c>
      <c r="D600" s="398" t="s">
        <v>452</v>
      </c>
      <c r="E600" s="295">
        <v>3</v>
      </c>
      <c r="F600" s="408" t="s">
        <v>453</v>
      </c>
      <c r="G600" s="295">
        <v>1</v>
      </c>
      <c r="H600" s="428" t="s">
        <v>634</v>
      </c>
      <c r="I600" s="428"/>
      <c r="J600" s="428"/>
      <c r="K600" s="428"/>
      <c r="L600" s="428"/>
      <c r="M600" s="428"/>
      <c r="N600" s="196" t="s">
        <v>239</v>
      </c>
      <c r="O600" s="196">
        <v>6</v>
      </c>
      <c r="P600" s="196"/>
      <c r="Q600" s="196"/>
      <c r="R600" s="196"/>
      <c r="S600" s="404"/>
      <c r="T600" s="404"/>
      <c r="U600" s="404"/>
      <c r="V600" s="404"/>
      <c r="W600" s="404"/>
      <c r="X600" s="404"/>
      <c r="Y600" s="404"/>
      <c r="Z600" s="404"/>
      <c r="AA600" s="404"/>
      <c r="AB600" s="404"/>
      <c r="AC600" s="404"/>
      <c r="AD600" s="404"/>
      <c r="AE600" s="196"/>
      <c r="AF600" s="196"/>
      <c r="AG600" s="196" t="str">
        <f t="shared" si="157"/>
        <v>x</v>
      </c>
      <c r="AH600" s="196"/>
      <c r="AI600" s="196"/>
      <c r="AJ600" s="404"/>
      <c r="AK600" s="196"/>
      <c r="AL600" s="301">
        <f ca="1">IF(F600="","",(TODAY()-F600)/365)</f>
        <v>36.457534246575342</v>
      </c>
      <c r="AM600" s="125" t="str">
        <f>IF(AND(E600=1,AG600=""),1,IF(AND(E600=1,O600=1,AG600="x"),#REF!,IF(AND(E600=1,O600&lt;&gt;1),O600,IF(OR(E600&gt;1,E600=0),""))))</f>
        <v/>
      </c>
      <c r="AN600" s="75" t="str">
        <f>IF(AM600="","",(VLOOKUP(AM600,$AO$8:$AR$8,2,0)))</f>
        <v/>
      </c>
    </row>
    <row r="601" spans="1:47" s="77" customFormat="1" ht="18" customHeight="1">
      <c r="A601" s="299">
        <v>168</v>
      </c>
      <c r="B601" s="295"/>
      <c r="C601" s="397" t="s">
        <v>447</v>
      </c>
      <c r="D601" s="398" t="s">
        <v>447</v>
      </c>
      <c r="E601" s="295">
        <v>1</v>
      </c>
      <c r="F601" s="408" t="s">
        <v>876</v>
      </c>
      <c r="G601" s="295">
        <v>2</v>
      </c>
      <c r="H601" s="428" t="s">
        <v>632</v>
      </c>
      <c r="I601" s="428"/>
      <c r="J601" s="428"/>
      <c r="K601" s="428"/>
      <c r="L601" s="428"/>
      <c r="M601" s="428"/>
      <c r="N601" s="196" t="s">
        <v>239</v>
      </c>
      <c r="O601" s="196">
        <v>1</v>
      </c>
      <c r="P601" s="196"/>
      <c r="Q601" s="196"/>
      <c r="R601" s="196"/>
      <c r="S601" s="404">
        <v>135</v>
      </c>
      <c r="T601" s="404">
        <v>10</v>
      </c>
      <c r="U601" s="404">
        <v>1</v>
      </c>
      <c r="V601" s="404"/>
      <c r="W601" s="404"/>
      <c r="X601" s="404"/>
      <c r="Y601" s="404"/>
      <c r="Z601" s="404"/>
      <c r="AA601" s="404"/>
      <c r="AB601" s="404"/>
      <c r="AC601" s="404"/>
      <c r="AD601" s="404"/>
      <c r="AE601" s="196"/>
      <c r="AF601" s="196"/>
      <c r="AG601" s="196" t="str">
        <f t="shared" si="157"/>
        <v/>
      </c>
      <c r="AH601" s="196"/>
      <c r="AI601" s="196"/>
      <c r="AJ601" s="404">
        <v>5</v>
      </c>
      <c r="AK601" s="126" t="s">
        <v>1839</v>
      </c>
      <c r="AL601" s="301"/>
      <c r="AM601" s="125"/>
      <c r="AN601" s="75"/>
    </row>
    <row r="602" spans="1:47" s="77" customFormat="1" ht="18" customHeight="1">
      <c r="A602" s="299" t="str">
        <f>IF(E602=1,SUMIF(E$10:E602,1),"")</f>
        <v/>
      </c>
      <c r="B602" s="295"/>
      <c r="C602" s="397" t="s">
        <v>447</v>
      </c>
      <c r="D602" s="398" t="s">
        <v>92</v>
      </c>
      <c r="E602" s="295">
        <v>3</v>
      </c>
      <c r="F602" s="408" t="s">
        <v>877</v>
      </c>
      <c r="G602" s="295">
        <v>1</v>
      </c>
      <c r="H602" s="428" t="s">
        <v>631</v>
      </c>
      <c r="I602" s="428"/>
      <c r="J602" s="428"/>
      <c r="K602" s="428"/>
      <c r="L602" s="428"/>
      <c r="M602" s="428"/>
      <c r="N602" s="196" t="s">
        <v>239</v>
      </c>
      <c r="O602" s="196">
        <v>6</v>
      </c>
      <c r="P602" s="196"/>
      <c r="Q602" s="196"/>
      <c r="R602" s="196"/>
      <c r="S602" s="404"/>
      <c r="T602" s="404"/>
      <c r="U602" s="404"/>
      <c r="V602" s="404"/>
      <c r="W602" s="404"/>
      <c r="X602" s="404"/>
      <c r="Y602" s="404"/>
      <c r="Z602" s="404"/>
      <c r="AA602" s="404"/>
      <c r="AB602" s="404"/>
      <c r="AC602" s="404"/>
      <c r="AD602" s="404" t="s">
        <v>878</v>
      </c>
      <c r="AE602" s="196"/>
      <c r="AF602" s="196"/>
      <c r="AG602" s="196" t="str">
        <f t="shared" si="157"/>
        <v>x</v>
      </c>
      <c r="AH602" s="196"/>
      <c r="AI602" s="196"/>
      <c r="AJ602" s="404"/>
      <c r="AK602" s="196"/>
      <c r="AL602" s="301"/>
      <c r="AM602" s="125"/>
      <c r="AN602" s="75"/>
    </row>
    <row r="603" spans="1:47" s="77" customFormat="1" ht="17.45" customHeight="1">
      <c r="A603" s="299">
        <v>169</v>
      </c>
      <c r="B603" s="295"/>
      <c r="C603" s="397" t="s">
        <v>879</v>
      </c>
      <c r="D603" s="398" t="s">
        <v>879</v>
      </c>
      <c r="E603" s="295">
        <v>1</v>
      </c>
      <c r="F603" s="408" t="s">
        <v>880</v>
      </c>
      <c r="G603" s="295">
        <v>6</v>
      </c>
      <c r="H603" s="428" t="s">
        <v>881</v>
      </c>
      <c r="I603" s="428"/>
      <c r="J603" s="428"/>
      <c r="K603" s="428"/>
      <c r="L603" s="428"/>
      <c r="M603" s="428"/>
      <c r="N603" s="196" t="s">
        <v>239</v>
      </c>
      <c r="O603" s="196">
        <v>6</v>
      </c>
      <c r="P603" s="196"/>
      <c r="Q603" s="196"/>
      <c r="R603" s="196"/>
      <c r="S603" s="404">
        <v>135</v>
      </c>
      <c r="T603" s="404">
        <v>20</v>
      </c>
      <c r="U603" s="404"/>
      <c r="V603" s="404"/>
      <c r="W603" s="404"/>
      <c r="X603" s="404"/>
      <c r="Y603" s="404"/>
      <c r="Z603" s="404"/>
      <c r="AA603" s="404">
        <v>7</v>
      </c>
      <c r="AB603" s="404">
        <v>8</v>
      </c>
      <c r="AC603" s="404"/>
      <c r="AD603" s="404"/>
      <c r="AE603" s="196"/>
      <c r="AF603" s="196"/>
      <c r="AG603" s="196" t="str">
        <f t="shared" si="157"/>
        <v>x</v>
      </c>
      <c r="AH603" s="196"/>
      <c r="AI603" s="196"/>
      <c r="AJ603" s="404"/>
      <c r="AK603" s="126" t="s">
        <v>1839</v>
      </c>
      <c r="AL603" s="301"/>
      <c r="AM603" s="125"/>
      <c r="AN603" s="75"/>
    </row>
    <row r="604" spans="1:47" s="77" customFormat="1" ht="18" customHeight="1">
      <c r="A604" s="299" t="str">
        <f>IF(E604=1,SUMIF(E$10:E604,1),"")</f>
        <v/>
      </c>
      <c r="B604" s="295"/>
      <c r="C604" s="397" t="s">
        <v>879</v>
      </c>
      <c r="D604" s="398" t="s">
        <v>882</v>
      </c>
      <c r="E604" s="295">
        <v>3</v>
      </c>
      <c r="F604" s="408" t="s">
        <v>883</v>
      </c>
      <c r="G604" s="295">
        <v>6</v>
      </c>
      <c r="H604" s="428" t="s">
        <v>884</v>
      </c>
      <c r="I604" s="428"/>
      <c r="J604" s="428"/>
      <c r="K604" s="428"/>
      <c r="L604" s="428"/>
      <c r="M604" s="428"/>
      <c r="N604" s="196" t="s">
        <v>239</v>
      </c>
      <c r="O604" s="196">
        <v>6</v>
      </c>
      <c r="P604" s="196"/>
      <c r="Q604" s="196"/>
      <c r="R604" s="196"/>
      <c r="S604" s="404"/>
      <c r="T604" s="404"/>
      <c r="U604" s="404"/>
      <c r="V604" s="404"/>
      <c r="W604" s="404"/>
      <c r="X604" s="404"/>
      <c r="Y604" s="404"/>
      <c r="Z604" s="404"/>
      <c r="AA604" s="404"/>
      <c r="AB604" s="404"/>
      <c r="AC604" s="404"/>
      <c r="AD604" s="404"/>
      <c r="AE604" s="196"/>
      <c r="AF604" s="196"/>
      <c r="AG604" s="196" t="str">
        <f t="shared" si="157"/>
        <v>x</v>
      </c>
      <c r="AH604" s="196"/>
      <c r="AI604" s="196"/>
      <c r="AJ604" s="404"/>
      <c r="AK604" s="196"/>
      <c r="AL604" s="301"/>
      <c r="AM604" s="125"/>
      <c r="AN604" s="75"/>
    </row>
    <row r="605" spans="1:47" s="197" customFormat="1" ht="15.95" customHeight="1">
      <c r="A605" s="299">
        <v>170</v>
      </c>
      <c r="B605" s="295">
        <f>IF(E605=1,1,IF(E605&gt;1,#REF!+1,""))</f>
        <v>1</v>
      </c>
      <c r="C605" s="397" t="str">
        <f>IF(E605="","",IF(E605=1,D605,#REF!))</f>
        <v>Lê Thị Phết</v>
      </c>
      <c r="D605" s="398" t="s">
        <v>242</v>
      </c>
      <c r="E605" s="196">
        <v>1</v>
      </c>
      <c r="F605" s="408" t="s">
        <v>243</v>
      </c>
      <c r="G605" s="196">
        <v>2</v>
      </c>
      <c r="H605" s="400" t="s">
        <v>496</v>
      </c>
      <c r="I605" s="400"/>
      <c r="J605" s="400"/>
      <c r="K605" s="400"/>
      <c r="L605" s="400"/>
      <c r="M605" s="400"/>
      <c r="N605" s="196" t="s">
        <v>239</v>
      </c>
      <c r="O605" s="196">
        <v>1</v>
      </c>
      <c r="P605" s="196"/>
      <c r="Q605" s="196"/>
      <c r="R605" s="196"/>
      <c r="S605" s="404">
        <v>105</v>
      </c>
      <c r="T605" s="404">
        <v>20</v>
      </c>
      <c r="U605" s="404"/>
      <c r="V605" s="404">
        <v>2</v>
      </c>
      <c r="W605" s="404"/>
      <c r="X605" s="404"/>
      <c r="Y605" s="404"/>
      <c r="Z605" s="404"/>
      <c r="AA605" s="404"/>
      <c r="AB605" s="404"/>
      <c r="AC605" s="404"/>
      <c r="AD605" s="404">
        <v>10</v>
      </c>
      <c r="AE605" s="196"/>
      <c r="AF605" s="196"/>
      <c r="AG605" s="196" t="str">
        <f t="shared" si="157"/>
        <v/>
      </c>
      <c r="AH605" s="196" t="s">
        <v>106</v>
      </c>
      <c r="AI605" s="196"/>
      <c r="AJ605" s="404">
        <v>3</v>
      </c>
      <c r="AK605" s="196"/>
      <c r="AL605" s="301">
        <f t="shared" ref="AL605:AL625" ca="1" si="162">IF(F605="","",(TODAY()-F605)/365)</f>
        <v>97.969863013698628</v>
      </c>
      <c r="AM605" s="125">
        <f>IF(AND(E605=1,AG605=""),1,IF(AND(E605=1,O605=1,AG605="x"),#REF!,IF(AND(E605=1,O605&lt;&gt;1),O605,IF(OR(E605&gt;1,E605=0),""))))</f>
        <v>1</v>
      </c>
      <c r="AN605" s="75" t="e">
        <f t="shared" ref="AN605" si="163">IF(AM605="","",(VLOOKUP(AM605,$AO$8:$AR$33,2,0)))</f>
        <v>#N/A</v>
      </c>
    </row>
    <row r="606" spans="1:47" s="77" customFormat="1" ht="18" customHeight="1">
      <c r="A606" s="299">
        <v>171</v>
      </c>
      <c r="B606" s="295">
        <f>IF(E606=1,1,IF(E606&gt;1,#REF!+1,""))</f>
        <v>1</v>
      </c>
      <c r="C606" s="397" t="str">
        <f>IF(E606="","",IF(E606=1,D606,#REF!))</f>
        <v>Bùi Văn Cường</v>
      </c>
      <c r="D606" s="398" t="s">
        <v>122</v>
      </c>
      <c r="E606" s="295">
        <v>1</v>
      </c>
      <c r="F606" s="408">
        <v>27251</v>
      </c>
      <c r="G606" s="295">
        <v>1</v>
      </c>
      <c r="H606" s="523" t="s">
        <v>535</v>
      </c>
      <c r="I606" s="523"/>
      <c r="J606" s="523"/>
      <c r="K606" s="523"/>
      <c r="L606" s="523"/>
      <c r="M606" s="523"/>
      <c r="N606" s="196" t="s">
        <v>260</v>
      </c>
      <c r="O606" s="196">
        <v>6</v>
      </c>
      <c r="P606" s="196"/>
      <c r="Q606" s="196"/>
      <c r="R606" s="196"/>
      <c r="S606" s="405">
        <v>140</v>
      </c>
      <c r="T606" s="200">
        <v>20</v>
      </c>
      <c r="U606" s="404">
        <v>1</v>
      </c>
      <c r="V606" s="404"/>
      <c r="W606" s="404"/>
      <c r="X606" s="404">
        <v>4</v>
      </c>
      <c r="Y606" s="404"/>
      <c r="Z606" s="404"/>
      <c r="AA606" s="404"/>
      <c r="AB606" s="404"/>
      <c r="AC606" s="404"/>
      <c r="AD606" s="404"/>
      <c r="AE606" s="196"/>
      <c r="AF606" s="196"/>
      <c r="AG606" s="196" t="str">
        <f>IF(OR(AND(E606&lt;&gt;0,O606&lt;&gt;1),AND(E606=1,O606&lt;&gt;1),AND(E607=2,O607&lt;&gt;1)),"x","")</f>
        <v>x</v>
      </c>
      <c r="AH606" s="196"/>
      <c r="AI606" s="196"/>
      <c r="AJ606" s="404">
        <v>5</v>
      </c>
      <c r="AK606" s="196"/>
      <c r="AL606" s="301">
        <f t="shared" ca="1" si="162"/>
        <v>51.38082191780822</v>
      </c>
      <c r="AM606" s="125">
        <f>IF(AND(E606=1,AG606=""),1,IF(AND(E606=1,O606=1,AG606="x"),O607,IF(AND(E606=1,O606&lt;&gt;1),O606,IF(OR(E606&gt;1,E606=0),""))))</f>
        <v>6</v>
      </c>
      <c r="AN606" s="75" t="e">
        <f t="shared" ref="AN606:AN614" si="164">IF(AM606="","",(VLOOKUP(AM606,$AO$8:$AR$8,2,0)))</f>
        <v>#N/A</v>
      </c>
      <c r="AO606" s="77" t="s">
        <v>784</v>
      </c>
      <c r="AU606" s="197"/>
    </row>
    <row r="607" spans="1:47" s="77" customFormat="1" ht="18" customHeight="1">
      <c r="A607" s="299" t="str">
        <f>IF(E607=1,SUMIF(E$10:E607,1),"")</f>
        <v/>
      </c>
      <c r="B607" s="295">
        <f>IF(E607=1,1,IF(E607&gt;1,B606+1,""))</f>
        <v>2</v>
      </c>
      <c r="C607" s="397" t="str">
        <f>IF(E607="","",IF(E607=1,D607,C606))</f>
        <v>Bùi Văn Cường</v>
      </c>
      <c r="D607" s="398" t="s">
        <v>459</v>
      </c>
      <c r="E607" s="295">
        <v>2</v>
      </c>
      <c r="F607" s="408">
        <v>26245</v>
      </c>
      <c r="G607" s="295">
        <v>2</v>
      </c>
      <c r="H607" s="523" t="s">
        <v>536</v>
      </c>
      <c r="I607" s="523"/>
      <c r="J607" s="523"/>
      <c r="K607" s="523"/>
      <c r="L607" s="523"/>
      <c r="M607" s="523"/>
      <c r="N607" s="196" t="s">
        <v>260</v>
      </c>
      <c r="O607" s="196">
        <v>6</v>
      </c>
      <c r="P607" s="196"/>
      <c r="Q607" s="196"/>
      <c r="R607" s="196"/>
      <c r="S607" s="404"/>
      <c r="T607" s="404"/>
      <c r="U607" s="404"/>
      <c r="V607" s="404"/>
      <c r="W607" s="404"/>
      <c r="X607" s="404"/>
      <c r="Y607" s="404"/>
      <c r="Z607" s="404"/>
      <c r="AA607" s="404"/>
      <c r="AB607" s="404"/>
      <c r="AC607" s="404"/>
      <c r="AD607" s="404"/>
      <c r="AE607" s="196"/>
      <c r="AF607" s="196"/>
      <c r="AG607" s="196" t="str">
        <f>IF(OR(AND(E607&lt;&gt;0,O607&lt;&gt;1),AND(E607=1,O607&lt;&gt;1),AND(E608=2,O608&lt;&gt;1)),"x","")</f>
        <v>x</v>
      </c>
      <c r="AH607" s="196"/>
      <c r="AI607" s="196"/>
      <c r="AJ607" s="404"/>
      <c r="AK607" s="196"/>
      <c r="AL607" s="301">
        <f t="shared" ca="1" si="162"/>
        <v>54.136986301369866</v>
      </c>
      <c r="AM607" s="125" t="str">
        <f>IF(AND(E607=1,AG607=""),1,IF(AND(E607=1,O607=1,AG607="x"),O608,IF(AND(E607=1,O607&lt;&gt;1),O607,IF(OR(E607&gt;1,E607=0),""))))</f>
        <v/>
      </c>
      <c r="AN607" s="75" t="str">
        <f t="shared" si="164"/>
        <v/>
      </c>
    </row>
    <row r="608" spans="1:47" s="77" customFormat="1" ht="18" customHeight="1">
      <c r="A608" s="299" t="str">
        <f>IF(E608=1,SUMIF(E$10:E608,1),"")</f>
        <v/>
      </c>
      <c r="B608" s="295">
        <f>IF(E608=1,1,IF(E608&gt;1,B607+1,""))</f>
        <v>3</v>
      </c>
      <c r="C608" s="397" t="str">
        <f>IF(E608="","",IF(E608=1,D608,C607))</f>
        <v>Bùi Văn Cường</v>
      </c>
      <c r="D608" s="398" t="s">
        <v>120</v>
      </c>
      <c r="E608" s="295">
        <v>3</v>
      </c>
      <c r="F608" s="408">
        <v>37015</v>
      </c>
      <c r="G608" s="295">
        <v>1</v>
      </c>
      <c r="H608" s="432" t="s">
        <v>746</v>
      </c>
      <c r="I608" s="432"/>
      <c r="J608" s="432"/>
      <c r="K608" s="432"/>
      <c r="L608" s="432"/>
      <c r="M608" s="432"/>
      <c r="N608" s="196" t="s">
        <v>260</v>
      </c>
      <c r="O608" s="196">
        <v>6</v>
      </c>
      <c r="P608" s="196"/>
      <c r="Q608" s="196"/>
      <c r="R608" s="196"/>
      <c r="S608" s="405"/>
      <c r="T608" s="200"/>
      <c r="U608" s="404"/>
      <c r="V608" s="404"/>
      <c r="W608" s="404"/>
      <c r="X608" s="404"/>
      <c r="Y608" s="404"/>
      <c r="Z608" s="404"/>
      <c r="AA608" s="404"/>
      <c r="AB608" s="404"/>
      <c r="AC608" s="404"/>
      <c r="AD608" s="404"/>
      <c r="AE608" s="196"/>
      <c r="AF608" s="196"/>
      <c r="AG608" s="196" t="str">
        <f>IF(OR(AND(E608&lt;&gt;0,O608&lt;&gt;1),AND(E608=1,O608&lt;&gt;1),AND(E609=2,O609&lt;&gt;1)),"x","")</f>
        <v>x</v>
      </c>
      <c r="AH608" s="196"/>
      <c r="AI608" s="196"/>
      <c r="AJ608" s="404"/>
      <c r="AK608" s="196"/>
      <c r="AL608" s="301">
        <f t="shared" ca="1" si="162"/>
        <v>24.63013698630137</v>
      </c>
      <c r="AM608" s="125" t="str">
        <f>IF(AND(E608=1,AG608=""),1,IF(AND(E608=1,O608=1,AG608="x"),O609,IF(AND(E608=1,O608&lt;&gt;1),O608,IF(OR(E608&gt;1,E608=0),""))))</f>
        <v/>
      </c>
      <c r="AN608" s="75" t="str">
        <f t="shared" si="164"/>
        <v/>
      </c>
      <c r="AU608" s="197"/>
    </row>
    <row r="609" spans="1:47" s="77" customFormat="1" ht="18" customHeight="1">
      <c r="A609" s="299" t="str">
        <f>IF(E609=1,SUMIF(E$10:E609,1),"")</f>
        <v/>
      </c>
      <c r="B609" s="295">
        <f>IF(E609=1,1,IF(E609&gt;1,B608+1,""))</f>
        <v>4</v>
      </c>
      <c r="C609" s="397" t="str">
        <f>IF(E609="","",IF(E609=1,D609,C608))</f>
        <v>Bùi Văn Cường</v>
      </c>
      <c r="D609" s="398" t="s">
        <v>99</v>
      </c>
      <c r="E609" s="295">
        <v>3</v>
      </c>
      <c r="F609" s="408">
        <v>37654</v>
      </c>
      <c r="G609" s="295">
        <v>2</v>
      </c>
      <c r="H609" s="539" t="s">
        <v>652</v>
      </c>
      <c r="I609" s="539"/>
      <c r="J609" s="539"/>
      <c r="K609" s="539"/>
      <c r="L609" s="539"/>
      <c r="M609" s="539"/>
      <c r="N609" s="196" t="s">
        <v>260</v>
      </c>
      <c r="O609" s="196">
        <v>6</v>
      </c>
      <c r="P609" s="196"/>
      <c r="Q609" s="196"/>
      <c r="R609" s="196"/>
      <c r="S609" s="405"/>
      <c r="T609" s="200"/>
      <c r="U609" s="404"/>
      <c r="V609" s="404"/>
      <c r="W609" s="404"/>
      <c r="X609" s="404"/>
      <c r="Y609" s="404"/>
      <c r="Z609" s="404"/>
      <c r="AA609" s="404"/>
      <c r="AB609" s="404"/>
      <c r="AC609" s="404"/>
      <c r="AD609" s="404"/>
      <c r="AE609" s="196"/>
      <c r="AF609" s="196"/>
      <c r="AG609" s="196" t="s">
        <v>106</v>
      </c>
      <c r="AH609" s="196"/>
      <c r="AI609" s="196"/>
      <c r="AJ609" s="404"/>
      <c r="AK609" s="196"/>
      <c r="AL609" s="301">
        <f t="shared" ca="1" si="162"/>
        <v>22.87945205479452</v>
      </c>
      <c r="AM609" s="125" t="str">
        <f>IF(AND(E609=1,AG609=""),1,IF(AND(E609=1,O609=1,AG609="x"),#REF!,IF(AND(E609=1,O609&lt;&gt;1),O609,IF(OR(E609&gt;1,E609=0),""))))</f>
        <v/>
      </c>
      <c r="AN609" s="75" t="str">
        <f t="shared" si="164"/>
        <v/>
      </c>
      <c r="AO609" s="197"/>
      <c r="AP609" s="197"/>
      <c r="AQ609" s="197"/>
      <c r="AR609" s="197"/>
    </row>
    <row r="610" spans="1:47" s="77" customFormat="1" ht="18" customHeight="1">
      <c r="A610" s="299">
        <v>172</v>
      </c>
      <c r="B610" s="295">
        <f>IF(E610=1,1,IF(E610&gt;1,#REF!+1,""))</f>
        <v>1</v>
      </c>
      <c r="C610" s="397" t="str">
        <f>IF(E610="","",IF(E610=1,D610,#REF!))</f>
        <v>Trương Thị Hinh</v>
      </c>
      <c r="D610" s="701" t="s">
        <v>311</v>
      </c>
      <c r="E610" s="404">
        <v>1</v>
      </c>
      <c r="F610" s="702" t="s">
        <v>312</v>
      </c>
      <c r="G610" s="404">
        <v>2</v>
      </c>
      <c r="H610" s="539" t="s">
        <v>747</v>
      </c>
      <c r="I610" s="539"/>
      <c r="J610" s="539"/>
      <c r="K610" s="539"/>
      <c r="L610" s="539"/>
      <c r="M610" s="539"/>
      <c r="N610" s="199" t="s">
        <v>260</v>
      </c>
      <c r="O610" s="199">
        <v>6</v>
      </c>
      <c r="P610" s="199"/>
      <c r="Q610" s="199"/>
      <c r="R610" s="199"/>
      <c r="S610" s="404">
        <v>120</v>
      </c>
      <c r="T610" s="404">
        <v>20</v>
      </c>
      <c r="U610" s="404"/>
      <c r="V610" s="404">
        <v>2</v>
      </c>
      <c r="W610" s="404"/>
      <c r="X610" s="404">
        <v>4</v>
      </c>
      <c r="Y610" s="404"/>
      <c r="Z610" s="404"/>
      <c r="AA610" s="404"/>
      <c r="AB610" s="404"/>
      <c r="AC610" s="404"/>
      <c r="AD610" s="404"/>
      <c r="AE610" s="200"/>
      <c r="AF610" s="200"/>
      <c r="AG610" s="196" t="str">
        <f>IF(OR(AND(E610&lt;&gt;0,O610&lt;&gt;1),AND(E610=1,O610&lt;&gt;1),AND(E611=2,O611&lt;&gt;1)),"x","")</f>
        <v>x</v>
      </c>
      <c r="AH610" s="196"/>
      <c r="AI610" s="196"/>
      <c r="AJ610" s="404">
        <v>3</v>
      </c>
      <c r="AK610" s="196"/>
      <c r="AL610" s="301">
        <f t="shared" ca="1" si="162"/>
        <v>69.904109589041099</v>
      </c>
      <c r="AM610" s="125">
        <f>IF(AND(E610=1,AG610=""),1,IF(AND(E610=1,O610=1,AG610="x"),O611,IF(AND(E610=1,O610&lt;&gt;1),O610,IF(OR(E610&gt;1,E610=0),""))))</f>
        <v>6</v>
      </c>
      <c r="AN610" s="75" t="e">
        <f t="shared" si="164"/>
        <v>#N/A</v>
      </c>
      <c r="AU610" s="197"/>
    </row>
    <row r="611" spans="1:47" s="77" customFormat="1" ht="18" customHeight="1">
      <c r="A611" s="299" t="str">
        <f>IF(E611=1,SUMIF(E$10:E611,1),"")</f>
        <v/>
      </c>
      <c r="B611" s="295">
        <f>IF(E611=1,1,IF(E611&gt;1,B610+1,""))</f>
        <v>2</v>
      </c>
      <c r="C611" s="397" t="str">
        <f>IF(E611="","",IF(E611=1,D611,C610))</f>
        <v>Trương Thị Hinh</v>
      </c>
      <c r="D611" s="701" t="s">
        <v>313</v>
      </c>
      <c r="E611" s="404">
        <v>3</v>
      </c>
      <c r="F611" s="702" t="s">
        <v>314</v>
      </c>
      <c r="G611" s="404">
        <v>1</v>
      </c>
      <c r="H611" s="400" t="s">
        <v>563</v>
      </c>
      <c r="I611" s="400"/>
      <c r="J611" s="400"/>
      <c r="K611" s="400"/>
      <c r="L611" s="400"/>
      <c r="M611" s="400"/>
      <c r="N611" s="199" t="s">
        <v>260</v>
      </c>
      <c r="O611" s="199">
        <v>6</v>
      </c>
      <c r="P611" s="199"/>
      <c r="Q611" s="199"/>
      <c r="R611" s="199"/>
      <c r="S611" s="404"/>
      <c r="T611" s="404"/>
      <c r="U611" s="404"/>
      <c r="V611" s="404"/>
      <c r="W611" s="404"/>
      <c r="X611" s="404"/>
      <c r="Y611" s="404"/>
      <c r="Z611" s="404"/>
      <c r="AA611" s="404"/>
      <c r="AB611" s="404"/>
      <c r="AC611" s="404"/>
      <c r="AD611" s="404"/>
      <c r="AE611" s="200"/>
      <c r="AF611" s="200"/>
      <c r="AG611" s="196" t="str">
        <f>IF(OR(AND(E611&lt;&gt;0,O611&lt;&gt;1),AND(E611=1,O611&lt;&gt;1),AND(E612=2,O612&lt;&gt;1)),"x","")</f>
        <v>x</v>
      </c>
      <c r="AH611" s="196"/>
      <c r="AI611" s="196"/>
      <c r="AJ611" s="404"/>
      <c r="AK611" s="196"/>
      <c r="AL611" s="301">
        <f t="shared" ca="1" si="162"/>
        <v>48.517808219178079</v>
      </c>
      <c r="AM611" s="125" t="str">
        <f>IF(AND(E611=1,AG611=""),1,IF(AND(E611=1,O611=1,AG611="x"),O612,IF(AND(E611=1,O611&lt;&gt;1),O611,IF(OR(E611&gt;1,E611=0),""))))</f>
        <v/>
      </c>
      <c r="AN611" s="75" t="str">
        <f t="shared" si="164"/>
        <v/>
      </c>
    </row>
    <row r="612" spans="1:47" s="77" customFormat="1" ht="18" customHeight="1">
      <c r="A612" s="299" t="str">
        <f>IF(E612=1,SUMIF(E$10:E612,1),"")</f>
        <v/>
      </c>
      <c r="B612" s="295">
        <f>IF(E612=1,1,IF(E612&gt;1,B611+1,""))</f>
        <v>3</v>
      </c>
      <c r="C612" s="397" t="str">
        <f>IF(E612="","",IF(E612=1,D612,C611))</f>
        <v>Trương Thị Hinh</v>
      </c>
      <c r="D612" s="703" t="s">
        <v>123</v>
      </c>
      <c r="E612" s="199">
        <v>3</v>
      </c>
      <c r="F612" s="407" t="s">
        <v>315</v>
      </c>
      <c r="G612" s="199">
        <v>2</v>
      </c>
      <c r="H612" s="539" t="s">
        <v>748</v>
      </c>
      <c r="I612" s="539"/>
      <c r="J612" s="539"/>
      <c r="K612" s="539"/>
      <c r="L612" s="539"/>
      <c r="M612" s="539"/>
      <c r="N612" s="199" t="s">
        <v>260</v>
      </c>
      <c r="O612" s="199">
        <v>6</v>
      </c>
      <c r="P612" s="199"/>
      <c r="Q612" s="199"/>
      <c r="R612" s="199"/>
      <c r="S612" s="402"/>
      <c r="T612" s="404"/>
      <c r="U612" s="404"/>
      <c r="V612" s="404"/>
      <c r="W612" s="404"/>
      <c r="X612" s="404"/>
      <c r="Y612" s="404"/>
      <c r="Z612" s="704"/>
      <c r="AA612" s="404"/>
      <c r="AB612" s="404"/>
      <c r="AC612" s="404"/>
      <c r="AD612" s="404"/>
      <c r="AE612" s="200"/>
      <c r="AF612" s="200"/>
      <c r="AG612" s="196" t="str">
        <f>IF(OR(AND(E612&lt;&gt;0,O612&lt;&gt;1),AND(E612=1,O612&lt;&gt;1),AND(E613=2,O613&lt;&gt;1)),"x","")</f>
        <v>x</v>
      </c>
      <c r="AH612" s="196"/>
      <c r="AI612" s="196"/>
      <c r="AJ612" s="404"/>
      <c r="AK612" s="196"/>
      <c r="AL612" s="301">
        <f t="shared" ca="1" si="162"/>
        <v>50.219178082191782</v>
      </c>
      <c r="AM612" s="125" t="str">
        <f>IF(AND(E612=1,AG612=""),1,IF(AND(E612=1,O612=1,AG612="x"),O613,IF(AND(E612=1,O612&lt;&gt;1),O612,IF(OR(E612&gt;1,E612=0),""))))</f>
        <v/>
      </c>
      <c r="AN612" s="75" t="str">
        <f t="shared" si="164"/>
        <v/>
      </c>
      <c r="AU612" s="197"/>
    </row>
    <row r="613" spans="1:47" s="77" customFormat="1" ht="18" customHeight="1">
      <c r="A613" s="299" t="str">
        <f>IF(E613=1,SUMIF(E$10:E613,1),"")</f>
        <v/>
      </c>
      <c r="B613" s="295">
        <v>4</v>
      </c>
      <c r="C613" s="397" t="str">
        <f>IF(E613="","",IF(E613=1,D613,C612))</f>
        <v>Trương Thị Hinh</v>
      </c>
      <c r="D613" s="703" t="s">
        <v>316</v>
      </c>
      <c r="E613" s="199">
        <v>6</v>
      </c>
      <c r="F613" s="407" t="s">
        <v>317</v>
      </c>
      <c r="G613" s="199">
        <v>1</v>
      </c>
      <c r="H613" s="400" t="s">
        <v>504</v>
      </c>
      <c r="I613" s="400"/>
      <c r="J613" s="400"/>
      <c r="K613" s="400"/>
      <c r="L613" s="400"/>
      <c r="M613" s="400"/>
      <c r="N613" s="199" t="s">
        <v>260</v>
      </c>
      <c r="O613" s="199">
        <v>6</v>
      </c>
      <c r="P613" s="199"/>
      <c r="Q613" s="199"/>
      <c r="R613" s="199"/>
      <c r="S613" s="402"/>
      <c r="T613" s="404"/>
      <c r="U613" s="404"/>
      <c r="V613" s="404"/>
      <c r="W613" s="404"/>
      <c r="X613" s="404"/>
      <c r="Y613" s="404"/>
      <c r="Z613" s="404"/>
      <c r="AA613" s="404"/>
      <c r="AB613" s="404"/>
      <c r="AC613" s="404"/>
      <c r="AD613" s="404"/>
      <c r="AE613" s="200"/>
      <c r="AF613" s="200"/>
      <c r="AG613" s="196" t="str">
        <f>IF(OR(AND(E613&lt;&gt;0,O613&lt;&gt;1),AND(E613=1,O613&lt;&gt;1),AND(E614=2,O614&lt;&gt;1)),"x","")</f>
        <v>x</v>
      </c>
      <c r="AH613" s="196"/>
      <c r="AI613" s="196"/>
      <c r="AJ613" s="404"/>
      <c r="AK613" s="196"/>
      <c r="AL613" s="301">
        <f t="shared" ca="1" si="162"/>
        <v>24.12876712328767</v>
      </c>
      <c r="AM613" s="125" t="str">
        <f>IF(AND(E613=1,AG613=""),1,IF(AND(E613=1,O613=1,AG613="x"),O614,IF(AND(E613=1,O613&lt;&gt;1),O613,IF(OR(E613&gt;1,E613=0),""))))</f>
        <v/>
      </c>
      <c r="AN613" s="75" t="str">
        <f t="shared" si="164"/>
        <v/>
      </c>
    </row>
    <row r="614" spans="1:47" s="77" customFormat="1" ht="18" customHeight="1">
      <c r="A614" s="299" t="str">
        <f>IF(E614=1,SUMIF(E$10:E614,1),"")</f>
        <v/>
      </c>
      <c r="B614" s="295">
        <v>5</v>
      </c>
      <c r="C614" s="397" t="str">
        <f>IF(E614="","",IF(E614=1,D614,C613))</f>
        <v>Trương Thị Hinh</v>
      </c>
      <c r="D614" s="703" t="s">
        <v>318</v>
      </c>
      <c r="E614" s="199">
        <v>6</v>
      </c>
      <c r="F614" s="407" t="s">
        <v>319</v>
      </c>
      <c r="G614" s="199">
        <v>1</v>
      </c>
      <c r="H614" s="407" t="s">
        <v>749</v>
      </c>
      <c r="I614" s="407"/>
      <c r="J614" s="407"/>
      <c r="K614" s="407"/>
      <c r="L614" s="407"/>
      <c r="M614" s="407"/>
      <c r="N614" s="199" t="s">
        <v>260</v>
      </c>
      <c r="O614" s="199">
        <v>6</v>
      </c>
      <c r="P614" s="199"/>
      <c r="Q614" s="199"/>
      <c r="R614" s="199"/>
      <c r="S614" s="402"/>
      <c r="T614" s="404"/>
      <c r="U614" s="404"/>
      <c r="V614" s="404"/>
      <c r="W614" s="404"/>
      <c r="X614" s="404"/>
      <c r="Y614" s="404"/>
      <c r="Z614" s="404"/>
      <c r="AA614" s="404"/>
      <c r="AB614" s="404"/>
      <c r="AC614" s="404"/>
      <c r="AD614" s="404"/>
      <c r="AE614" s="200"/>
      <c r="AF614" s="200"/>
      <c r="AG614" s="196" t="s">
        <v>106</v>
      </c>
      <c r="AH614" s="196"/>
      <c r="AI614" s="196"/>
      <c r="AJ614" s="404"/>
      <c r="AK614" s="196"/>
      <c r="AL614" s="301">
        <f t="shared" ca="1" si="162"/>
        <v>13.454794520547946</v>
      </c>
      <c r="AM614" s="125" t="str">
        <f>IF(AND(E614=1,AG614=""),1,IF(AND(E614=1,O614=1,AG614="x"),#REF!,IF(AND(E614=1,O614&lt;&gt;1),O614,IF(OR(E614&gt;1,E614=0),""))))</f>
        <v/>
      </c>
      <c r="AN614" s="75" t="str">
        <f t="shared" si="164"/>
        <v/>
      </c>
      <c r="AU614" s="197"/>
    </row>
    <row r="615" spans="1:47" s="77" customFormat="1" ht="18" customHeight="1">
      <c r="A615" s="299">
        <v>173</v>
      </c>
      <c r="B615" s="295">
        <f>IF(E615=1,1,IF(E615&gt;1,'[9]DS HN'!#REF!+1,""))</f>
        <v>1</v>
      </c>
      <c r="C615" s="397" t="str">
        <f>IF(E615="","",IF(E615=1,D615,'[9]DS HN'!#REF!))</f>
        <v>Phạm Văn Ý</v>
      </c>
      <c r="D615" s="398" t="s">
        <v>263</v>
      </c>
      <c r="E615" s="196">
        <v>1</v>
      </c>
      <c r="F615" s="408" t="s">
        <v>264</v>
      </c>
      <c r="G615" s="196">
        <v>1</v>
      </c>
      <c r="H615" s="200" t="s">
        <v>704</v>
      </c>
      <c r="I615" s="200"/>
      <c r="J615" s="200"/>
      <c r="K615" s="200"/>
      <c r="L615" s="200"/>
      <c r="M615" s="200"/>
      <c r="N615" s="196" t="s">
        <v>260</v>
      </c>
      <c r="O615" s="196">
        <v>6</v>
      </c>
      <c r="P615" s="196"/>
      <c r="Q615" s="196"/>
      <c r="R615" s="196"/>
      <c r="S615" s="402">
        <v>90</v>
      </c>
      <c r="T615" s="404">
        <v>20</v>
      </c>
      <c r="U615" s="404"/>
      <c r="V615" s="404">
        <v>2</v>
      </c>
      <c r="W615" s="404"/>
      <c r="X615" s="404">
        <v>4</v>
      </c>
      <c r="Y615" s="404"/>
      <c r="Z615" s="404"/>
      <c r="AA615" s="404"/>
      <c r="AB615" s="404"/>
      <c r="AC615" s="404"/>
      <c r="AD615" s="404"/>
      <c r="AE615" s="200">
        <v>11</v>
      </c>
      <c r="AF615" s="200"/>
      <c r="AG615" s="196" t="str">
        <f>IF(OR(AND(E615&lt;&gt;0,O615&lt;&gt;1),AND(E615=1,O615&lt;&gt;1),AND(E616=2,O616&lt;&gt;1)),"x","")</f>
        <v>x</v>
      </c>
      <c r="AH615" s="196"/>
      <c r="AI615" s="196"/>
      <c r="AJ615" s="404">
        <v>7</v>
      </c>
      <c r="AK615" s="539"/>
      <c r="AL615" s="301">
        <f t="shared" ca="1" si="162"/>
        <v>38.778082191780825</v>
      </c>
      <c r="AM615" s="125">
        <f>IF(AND(E615=1,AG615=""),1,IF(AND(E615=1,O615=1,AG615="x"),O616,IF(AND(E615=1,O615&lt;&gt;1),O615,IF(OR(E615&gt;1,E615=0),""))))</f>
        <v>6</v>
      </c>
      <c r="AN615" s="75" t="e">
        <f>IF(AM615="","",(VLOOKUP(AM615,'[9]DS HN'!#REF!,2,0)))</f>
        <v>#REF!</v>
      </c>
    </row>
    <row r="616" spans="1:47" s="77" customFormat="1" ht="18" customHeight="1">
      <c r="A616" s="299" t="str">
        <f>IF(E616=1,SUMIF(E$10:E616,1),"")</f>
        <v/>
      </c>
      <c r="B616" s="295">
        <f>IF(E616=1,1,IF(E616&gt;1,B615+1,""))</f>
        <v>2</v>
      </c>
      <c r="C616" s="397" t="str">
        <f>IF(E616="","",IF(E616=1,D616,C615))</f>
        <v>Phạm Văn Ý</v>
      </c>
      <c r="D616" s="398" t="s">
        <v>265</v>
      </c>
      <c r="E616" s="196">
        <v>2</v>
      </c>
      <c r="F616" s="408" t="s">
        <v>266</v>
      </c>
      <c r="G616" s="196">
        <v>2</v>
      </c>
      <c r="H616" s="428" t="s">
        <v>554</v>
      </c>
      <c r="I616" s="428"/>
      <c r="J616" s="428"/>
      <c r="K616" s="428"/>
      <c r="L616" s="428"/>
      <c r="M616" s="428"/>
      <c r="N616" s="196" t="s">
        <v>260</v>
      </c>
      <c r="O616" s="196">
        <v>6</v>
      </c>
      <c r="P616" s="196"/>
      <c r="Q616" s="196"/>
      <c r="R616" s="196"/>
      <c r="S616" s="402"/>
      <c r="T616" s="404"/>
      <c r="U616" s="404"/>
      <c r="V616" s="404"/>
      <c r="W616" s="404"/>
      <c r="X616" s="404"/>
      <c r="Y616" s="404"/>
      <c r="Z616" s="404"/>
      <c r="AA616" s="404"/>
      <c r="AB616" s="404"/>
      <c r="AC616" s="404"/>
      <c r="AD616" s="404"/>
      <c r="AE616" s="200"/>
      <c r="AF616" s="200"/>
      <c r="AG616" s="196" t="str">
        <f>IF(OR(AND(E616&lt;&gt;0,O616&lt;&gt;1),AND(E616=1,O616&lt;&gt;1),AND(E617=2,O617&lt;&gt;1)),"x","")</f>
        <v>x</v>
      </c>
      <c r="AH616" s="196"/>
      <c r="AI616" s="196"/>
      <c r="AJ616" s="404"/>
      <c r="AK616" s="539"/>
      <c r="AL616" s="301">
        <f t="shared" ca="1" si="162"/>
        <v>35.347945205479455</v>
      </c>
      <c r="AM616" s="125" t="str">
        <f>IF(AND(E616=1,AG616=""),1,IF(AND(E616=1,O616=1,AG616="x"),O617,IF(AND(E616=1,O616&lt;&gt;1),O616,IF(OR(E616&gt;1,E616=0),""))))</f>
        <v/>
      </c>
      <c r="AN616" s="75" t="str">
        <f>IF(AM616="","",(VLOOKUP(AM616,'[9]DS HN'!#REF!,2,0)))</f>
        <v/>
      </c>
    </row>
    <row r="617" spans="1:47" s="77" customFormat="1" ht="18" customHeight="1">
      <c r="A617" s="299" t="str">
        <f>IF(E617=1,SUMIF(E$10:E617,1),"")</f>
        <v/>
      </c>
      <c r="B617" s="295">
        <f>IF(E617=1,1,IF(E617&gt;1,B616+1,""))</f>
        <v>3</v>
      </c>
      <c r="C617" s="397" t="str">
        <f>IF(E617="","",IF(E617=1,D617,C616))</f>
        <v>Phạm Văn Ý</v>
      </c>
      <c r="D617" s="398" t="s">
        <v>267</v>
      </c>
      <c r="E617" s="196">
        <v>3</v>
      </c>
      <c r="F617" s="408" t="s">
        <v>268</v>
      </c>
      <c r="G617" s="196">
        <v>1</v>
      </c>
      <c r="H617" s="400" t="s">
        <v>500</v>
      </c>
      <c r="I617" s="400"/>
      <c r="J617" s="400"/>
      <c r="K617" s="400"/>
      <c r="L617" s="400"/>
      <c r="M617" s="400"/>
      <c r="N617" s="196" t="s">
        <v>260</v>
      </c>
      <c r="O617" s="196">
        <v>6</v>
      </c>
      <c r="P617" s="196"/>
      <c r="Q617" s="196"/>
      <c r="R617" s="196"/>
      <c r="S617" s="402"/>
      <c r="T617" s="404"/>
      <c r="U617" s="404"/>
      <c r="V617" s="404"/>
      <c r="W617" s="404" t="s">
        <v>106</v>
      </c>
      <c r="X617" s="404"/>
      <c r="Y617" s="404"/>
      <c r="Z617" s="404"/>
      <c r="AA617" s="404"/>
      <c r="AB617" s="404"/>
      <c r="AC617" s="404"/>
      <c r="AD617" s="404"/>
      <c r="AE617" s="200"/>
      <c r="AF617" s="200"/>
      <c r="AG617" s="196" t="str">
        <f>IF(OR(AND(E617&lt;&gt;0,O617&lt;&gt;1),AND(E617=1,O617&lt;&gt;1),AND(E618=2,O618&lt;&gt;1)),"x","")</f>
        <v>x</v>
      </c>
      <c r="AH617" s="196"/>
      <c r="AI617" s="196"/>
      <c r="AJ617" s="404"/>
      <c r="AK617" s="539"/>
      <c r="AL617" s="301">
        <f t="shared" ca="1" si="162"/>
        <v>14.602739726027398</v>
      </c>
      <c r="AM617" s="125" t="str">
        <f>IF(AND(E617=1,AG617=""),1,IF(AND(E617=1,O617=1,AG617="x"),O618,IF(AND(E617=1,O617&lt;&gt;1),O617,IF(OR(E617&gt;1,E617=0),""))))</f>
        <v/>
      </c>
      <c r="AN617" s="75" t="str">
        <f>IF(AM617="","",(VLOOKUP(AM617,'[9]DS HN'!#REF!,2,0)))</f>
        <v/>
      </c>
    </row>
    <row r="618" spans="1:47" s="77" customFormat="1" ht="18" customHeight="1">
      <c r="A618" s="299" t="str">
        <f>IF(E618=1,SUMIF(E$10:E618,1),"")</f>
        <v/>
      </c>
      <c r="B618" s="295">
        <f>IF(E618=1,1,IF(E618&gt;1,B617+1,""))</f>
        <v>4</v>
      </c>
      <c r="C618" s="397" t="str">
        <f>IF(E618="","",IF(E618=1,D618,C617))</f>
        <v>Phạm Văn Ý</v>
      </c>
      <c r="D618" s="398" t="s">
        <v>269</v>
      </c>
      <c r="E618" s="196">
        <v>3</v>
      </c>
      <c r="F618" s="408" t="s">
        <v>270</v>
      </c>
      <c r="G618" s="196">
        <v>2</v>
      </c>
      <c r="H618" s="428" t="s">
        <v>593</v>
      </c>
      <c r="I618" s="428"/>
      <c r="J618" s="428"/>
      <c r="K618" s="428"/>
      <c r="L618" s="428"/>
      <c r="M618" s="428"/>
      <c r="N618" s="196" t="s">
        <v>260</v>
      </c>
      <c r="O618" s="196">
        <v>6</v>
      </c>
      <c r="P618" s="196"/>
      <c r="Q618" s="196"/>
      <c r="R618" s="196"/>
      <c r="S618" s="402"/>
      <c r="T618" s="404"/>
      <c r="U618" s="404"/>
      <c r="V618" s="404"/>
      <c r="W618" s="404"/>
      <c r="X618" s="404" t="s">
        <v>106</v>
      </c>
      <c r="Y618" s="404"/>
      <c r="Z618" s="404"/>
      <c r="AA618" s="404"/>
      <c r="AB618" s="404"/>
      <c r="AC618" s="404"/>
      <c r="AD618" s="404"/>
      <c r="AE618" s="200"/>
      <c r="AF618" s="200"/>
      <c r="AG618" s="196" t="str">
        <f>IF(OR(AND(E618&lt;&gt;0,O618&lt;&gt;1),AND(E618=1,O618&lt;&gt;1),AND(E619=2,O619&lt;&gt;1)),"x","")</f>
        <v>x</v>
      </c>
      <c r="AH618" s="196"/>
      <c r="AI618" s="196"/>
      <c r="AJ618" s="404"/>
      <c r="AK618" s="539"/>
      <c r="AL618" s="301">
        <f t="shared" ca="1" si="162"/>
        <v>10.219178082191782</v>
      </c>
      <c r="AM618" s="125" t="str">
        <f>IF(AND(E618=1,AG618=""),1,IF(AND(E618=1,O618=1,AG618="x"),O619,IF(AND(E618=1,O618&lt;&gt;1),O618,IF(OR(E618&gt;1,E618=0),""))))</f>
        <v/>
      </c>
      <c r="AN618" s="75" t="str">
        <f>IF(AM618="","",(VLOOKUP(AM618,'[9]DS HN'!#REF!,2,0)))</f>
        <v/>
      </c>
    </row>
    <row r="619" spans="1:47" s="197" customFormat="1" ht="18" customHeight="1">
      <c r="A619" s="299" t="str">
        <f>IF(E619=1,SUMIF(E$10:E619,1),"")</f>
        <v/>
      </c>
      <c r="B619" s="295">
        <f>IF(E619=1,1,IF(E619&gt;1,B618+1,""))</f>
        <v>5</v>
      </c>
      <c r="C619" s="397" t="str">
        <f>IF(E619="","",IF(E619=1,D619,C618))</f>
        <v>Phạm Văn Ý</v>
      </c>
      <c r="D619" s="398" t="s">
        <v>271</v>
      </c>
      <c r="E619" s="196">
        <v>3</v>
      </c>
      <c r="F619" s="408" t="s">
        <v>272</v>
      </c>
      <c r="G619" s="196">
        <v>2</v>
      </c>
      <c r="H619" s="428" t="s">
        <v>594</v>
      </c>
      <c r="I619" s="428"/>
      <c r="J619" s="428"/>
      <c r="K619" s="428"/>
      <c r="L619" s="428"/>
      <c r="M619" s="428"/>
      <c r="N619" s="196" t="s">
        <v>260</v>
      </c>
      <c r="O619" s="196">
        <v>6</v>
      </c>
      <c r="P619" s="196"/>
      <c r="Q619" s="196"/>
      <c r="R619" s="196"/>
      <c r="S619" s="402"/>
      <c r="T619" s="404"/>
      <c r="U619" s="404"/>
      <c r="V619" s="404"/>
      <c r="W619" s="404"/>
      <c r="X619" s="404"/>
      <c r="Y619" s="404"/>
      <c r="Z619" s="404"/>
      <c r="AA619" s="404"/>
      <c r="AB619" s="404"/>
      <c r="AC619" s="404"/>
      <c r="AD619" s="404"/>
      <c r="AE619" s="200"/>
      <c r="AF619" s="200"/>
      <c r="AG619" s="196" t="s">
        <v>106</v>
      </c>
      <c r="AH619" s="196"/>
      <c r="AI619" s="196"/>
      <c r="AJ619" s="404"/>
      <c r="AK619" s="539"/>
      <c r="AL619" s="301">
        <f t="shared" ca="1" si="162"/>
        <v>7.4904109589041097</v>
      </c>
      <c r="AM619" s="125" t="str">
        <f>IF(AND(E619=1,AG619=""),1,IF(AND(E619=1,O619=1,AG619="x"),'[9]DS HN'!#REF!,IF(AND(E619=1,O619&lt;&gt;1),O619,IF(OR(E619&gt;1,E619=0),""))))</f>
        <v/>
      </c>
      <c r="AN619" s="75" t="str">
        <f>IF(AM619="","",(VLOOKUP(AM619,'[9]DS HN'!#REF!,2,0)))</f>
        <v/>
      </c>
    </row>
    <row r="620" spans="1:47" s="77" customFormat="1" ht="18" customHeight="1">
      <c r="A620" s="299">
        <v>174</v>
      </c>
      <c r="B620" s="295">
        <f>IF(E620=1,1,IF(E620&gt;1,#REF!+1,""))</f>
        <v>1</v>
      </c>
      <c r="C620" s="397" t="str">
        <f>IF(E620="","",IF(E620=1,D620,#REF!))</f>
        <v>Lê Thị Vinh</v>
      </c>
      <c r="D620" s="398" t="s">
        <v>83</v>
      </c>
      <c r="E620" s="196">
        <v>1</v>
      </c>
      <c r="F620" s="408" t="s">
        <v>259</v>
      </c>
      <c r="G620" s="196">
        <v>2</v>
      </c>
      <c r="H620" s="400" t="s">
        <v>498</v>
      </c>
      <c r="I620" s="400"/>
      <c r="J620" s="400"/>
      <c r="K620" s="400"/>
      <c r="L620" s="400"/>
      <c r="M620" s="400"/>
      <c r="N620" s="196" t="s">
        <v>260</v>
      </c>
      <c r="O620" s="196">
        <v>1</v>
      </c>
      <c r="P620" s="196"/>
      <c r="Q620" s="196"/>
      <c r="R620" s="196"/>
      <c r="S620" s="402">
        <v>90</v>
      </c>
      <c r="T620" s="404">
        <v>20</v>
      </c>
      <c r="U620" s="404"/>
      <c r="V620" s="404">
        <v>2</v>
      </c>
      <c r="W620" s="404"/>
      <c r="X620" s="404"/>
      <c r="Y620" s="404"/>
      <c r="Z620" s="404"/>
      <c r="AA620" s="404"/>
      <c r="AB620" s="404"/>
      <c r="AC620" s="404"/>
      <c r="AD620" s="404"/>
      <c r="AE620" s="200">
        <v>11</v>
      </c>
      <c r="AF620" s="200"/>
      <c r="AG620" s="196" t="s">
        <v>106</v>
      </c>
      <c r="AH620" s="196" t="s">
        <v>106</v>
      </c>
      <c r="AI620" s="196"/>
      <c r="AJ620" s="404">
        <v>3</v>
      </c>
      <c r="AK620" s="539"/>
      <c r="AL620" s="301">
        <f t="shared" ca="1" si="162"/>
        <v>65.641095890410952</v>
      </c>
      <c r="AM620" s="125">
        <f>IF(AND(E620=1,AG620=""),1,IF(AND(E620=1,O620=1,AG620="x"),O621,IF(AND(E620=1,O620&lt;&gt;1),O620,IF(OR(E620&gt;1,E620=0),""))))</f>
        <v>1</v>
      </c>
      <c r="AN620" s="75" t="e">
        <f>IF(AM620="","",(VLOOKUP(AM620,#REF!,2,0)))</f>
        <v>#REF!</v>
      </c>
    </row>
    <row r="621" spans="1:47" s="197" customFormat="1" ht="18" customHeight="1">
      <c r="A621" s="299" t="str">
        <f>IF(E621=1,SUMIF(E$10:E621,1),"")</f>
        <v/>
      </c>
      <c r="B621" s="295">
        <f>IF(E621=1,1,IF(E621&gt;1,B620+1,""))</f>
        <v>2</v>
      </c>
      <c r="C621" s="397" t="str">
        <f>IF(E621="","",IF(E621=1,D621,C620))</f>
        <v>Lê Thị Vinh</v>
      </c>
      <c r="D621" s="398" t="s">
        <v>261</v>
      </c>
      <c r="E621" s="196">
        <v>3</v>
      </c>
      <c r="F621" s="408" t="s">
        <v>262</v>
      </c>
      <c r="G621" s="196">
        <v>2</v>
      </c>
      <c r="H621" s="400" t="s">
        <v>499</v>
      </c>
      <c r="I621" s="400"/>
      <c r="J621" s="400"/>
      <c r="K621" s="400"/>
      <c r="L621" s="400"/>
      <c r="M621" s="400"/>
      <c r="N621" s="196" t="s">
        <v>260</v>
      </c>
      <c r="O621" s="196">
        <v>1</v>
      </c>
      <c r="P621" s="196"/>
      <c r="Q621" s="196"/>
      <c r="R621" s="196"/>
      <c r="S621" s="402"/>
      <c r="T621" s="404"/>
      <c r="U621" s="404"/>
      <c r="V621" s="404"/>
      <c r="W621" s="404"/>
      <c r="X621" s="404"/>
      <c r="Y621" s="404"/>
      <c r="Z621" s="404"/>
      <c r="AA621" s="404"/>
      <c r="AB621" s="404"/>
      <c r="AC621" s="404"/>
      <c r="AD621" s="404"/>
      <c r="AE621" s="200"/>
      <c r="AF621" s="200"/>
      <c r="AG621" s="196" t="s">
        <v>106</v>
      </c>
      <c r="AH621" s="196" t="s">
        <v>106</v>
      </c>
      <c r="AI621" s="196"/>
      <c r="AJ621" s="404"/>
      <c r="AK621" s="539"/>
      <c r="AL621" s="301">
        <f t="shared" ca="1" si="162"/>
        <v>41.88219178082192</v>
      </c>
      <c r="AM621" s="125" t="str">
        <f>IF(AND(E621=1,AG621=""),1,IF(AND(E621=1,O621=1,AG621="x"),'[9]DS HN'!#REF!,IF(AND(E621=1,O621&lt;&gt;1),O621,IF(OR(E621&gt;1,E621=0),""))))</f>
        <v/>
      </c>
      <c r="AN621" s="75" t="str">
        <f>IF(AM621="","",(VLOOKUP(AM621,#REF!,2,0)))</f>
        <v/>
      </c>
    </row>
    <row r="622" spans="1:47" s="197" customFormat="1" ht="18" customHeight="1">
      <c r="A622" s="299">
        <v>175</v>
      </c>
      <c r="B622" s="295">
        <f>IF(E622=1,1,IF(E622&gt;1,#REF!+1,""))</f>
        <v>1</v>
      </c>
      <c r="C622" s="397" t="str">
        <f>IF(E622="","",IF(E622=1,D622,#REF!))</f>
        <v>Bùi Hồng Luyện</v>
      </c>
      <c r="D622" s="398" t="s">
        <v>273</v>
      </c>
      <c r="E622" s="196">
        <v>1</v>
      </c>
      <c r="F622" s="408" t="s">
        <v>274</v>
      </c>
      <c r="G622" s="196">
        <v>1</v>
      </c>
      <c r="H622" s="428" t="s">
        <v>555</v>
      </c>
      <c r="I622" s="428"/>
      <c r="J622" s="428"/>
      <c r="K622" s="428"/>
      <c r="L622" s="428"/>
      <c r="M622" s="428"/>
      <c r="N622" s="196" t="s">
        <v>260</v>
      </c>
      <c r="O622" s="196">
        <v>6</v>
      </c>
      <c r="P622" s="196"/>
      <c r="Q622" s="196"/>
      <c r="R622" s="196"/>
      <c r="S622" s="402">
        <v>100</v>
      </c>
      <c r="T622" s="404">
        <v>20</v>
      </c>
      <c r="U622" s="404">
        <v>0</v>
      </c>
      <c r="V622" s="404"/>
      <c r="W622" s="404"/>
      <c r="X622" s="404"/>
      <c r="Y622" s="404"/>
      <c r="Z622" s="404"/>
      <c r="AA622" s="426"/>
      <c r="AB622" s="426"/>
      <c r="AC622" s="404"/>
      <c r="AD622" s="404"/>
      <c r="AE622" s="200"/>
      <c r="AF622" s="200"/>
      <c r="AG622" s="196" t="str">
        <f>IF(OR(AND(E622&lt;&gt;0,O622&lt;&gt;1),AND(E622=1,O622&lt;&gt;1),AND(E623=2,O623&lt;&gt;1)),"x","")</f>
        <v>x</v>
      </c>
      <c r="AH622" s="196"/>
      <c r="AI622" s="196"/>
      <c r="AJ622" s="404">
        <v>5</v>
      </c>
      <c r="AK622" s="539"/>
      <c r="AL622" s="301">
        <f t="shared" ca="1" si="162"/>
        <v>45.726027397260275</v>
      </c>
      <c r="AM622" s="125">
        <f>IF(AND(E622=1,AG622=""),1,IF(AND(E622=1,O622=1,AG622="x"),O623,IF(AND(E622=1,O622&lt;&gt;1),O622,IF(OR(E622&gt;1,E622=0),""))))</f>
        <v>6</v>
      </c>
      <c r="AN622" s="75" t="e">
        <f>IF(AM622="","",(VLOOKUP(AM622,#REF!,2,0)))</f>
        <v>#REF!</v>
      </c>
      <c r="AP622" s="197" t="s">
        <v>785</v>
      </c>
    </row>
    <row r="623" spans="1:47" s="77" customFormat="1" ht="18" customHeight="1">
      <c r="A623" s="299" t="str">
        <f>IF(E623=1,SUMIF(E$10:E623,1),"")</f>
        <v/>
      </c>
      <c r="B623" s="295">
        <f>IF(E623=1,1,IF(E623&gt;1,B622+1,""))</f>
        <v>2</v>
      </c>
      <c r="C623" s="397" t="str">
        <f>IF(E623="","",IF(E623=1,D623,C622))</f>
        <v>Bùi Hồng Luyện</v>
      </c>
      <c r="D623" s="398" t="s">
        <v>77</v>
      </c>
      <c r="E623" s="196">
        <v>2</v>
      </c>
      <c r="F623" s="408">
        <v>28591</v>
      </c>
      <c r="G623" s="196">
        <v>2</v>
      </c>
      <c r="H623" s="428">
        <v>38173025670</v>
      </c>
      <c r="I623" s="428"/>
      <c r="J623" s="428"/>
      <c r="K623" s="428"/>
      <c r="L623" s="428"/>
      <c r="M623" s="428"/>
      <c r="N623" s="196" t="s">
        <v>260</v>
      </c>
      <c r="O623" s="196">
        <v>6</v>
      </c>
      <c r="P623" s="196"/>
      <c r="Q623" s="196"/>
      <c r="R623" s="196"/>
      <c r="S623" s="402"/>
      <c r="T623" s="404"/>
      <c r="U623" s="404"/>
      <c r="V623" s="404"/>
      <c r="W623" s="404"/>
      <c r="X623" s="404"/>
      <c r="Y623" s="404"/>
      <c r="Z623" s="404"/>
      <c r="AA623" s="404"/>
      <c r="AB623" s="404"/>
      <c r="AC623" s="404"/>
      <c r="AD623" s="404"/>
      <c r="AE623" s="200"/>
      <c r="AF623" s="200"/>
      <c r="AG623" s="196" t="str">
        <f>IF(OR(AND(E623&lt;&gt;0,O623&lt;&gt;1),AND(E623=1,O623&lt;&gt;1),AND(E624=2,O624&lt;&gt;1)),"x","")</f>
        <v>x</v>
      </c>
      <c r="AH623" s="196"/>
      <c r="AI623" s="196"/>
      <c r="AJ623" s="404"/>
      <c r="AK623" s="539"/>
      <c r="AL623" s="301">
        <f t="shared" ca="1" si="162"/>
        <v>47.709589041095889</v>
      </c>
      <c r="AM623" s="125" t="str">
        <f>IF(AND(E623=1,AG623=""),1,IF(AND(E623=1,O623=1,AG623="x"),O624,IF(AND(E623=1,O623&lt;&gt;1),O623,IF(OR(E623&gt;1,E623=0),""))))</f>
        <v/>
      </c>
      <c r="AN623" s="75" t="str">
        <f>IF(AM623="","",(VLOOKUP(AM623,#REF!,2,0)))</f>
        <v/>
      </c>
    </row>
    <row r="624" spans="1:47" s="77" customFormat="1" ht="18" customHeight="1">
      <c r="A624" s="299" t="str">
        <f>IF(E624=1,SUMIF(E$10:E624,1),"")</f>
        <v/>
      </c>
      <c r="B624" s="295">
        <f>IF(E624=1,1,IF(E624&gt;1,B623+1,""))</f>
        <v>3</v>
      </c>
      <c r="C624" s="397" t="str">
        <f>IF(E624="","",IF(E624=1,D624,C623))</f>
        <v>Bùi Hồng Luyện</v>
      </c>
      <c r="D624" s="398" t="s">
        <v>275</v>
      </c>
      <c r="E624" s="196">
        <v>3</v>
      </c>
      <c r="F624" s="408" t="s">
        <v>276</v>
      </c>
      <c r="G624" s="196">
        <v>1</v>
      </c>
      <c r="H624" s="523" t="s">
        <v>557</v>
      </c>
      <c r="I624" s="523"/>
      <c r="J624" s="523"/>
      <c r="K624" s="523"/>
      <c r="L624" s="523"/>
      <c r="M624" s="523"/>
      <c r="N624" s="196" t="s">
        <v>260</v>
      </c>
      <c r="O624" s="196">
        <v>6</v>
      </c>
      <c r="P624" s="196"/>
      <c r="Q624" s="196"/>
      <c r="R624" s="196"/>
      <c r="S624" s="402"/>
      <c r="T624" s="404"/>
      <c r="U624" s="404"/>
      <c r="V624" s="404"/>
      <c r="W624" s="404"/>
      <c r="X624" s="404"/>
      <c r="Y624" s="404"/>
      <c r="Z624" s="404"/>
      <c r="AA624" s="404"/>
      <c r="AB624" s="404"/>
      <c r="AC624" s="404"/>
      <c r="AD624" s="404"/>
      <c r="AE624" s="200"/>
      <c r="AF624" s="200"/>
      <c r="AG624" s="196" t="str">
        <f>IF(OR(AND(E624&lt;&gt;0,O624&lt;&gt;1),AND(E624=1,O624&lt;&gt;1),AND(E625=2,O625&lt;&gt;1)),"x","")</f>
        <v>x</v>
      </c>
      <c r="AH624" s="196"/>
      <c r="AI624" s="196"/>
      <c r="AJ624" s="404"/>
      <c r="AK624" s="539"/>
      <c r="AL624" s="301">
        <f t="shared" ca="1" si="162"/>
        <v>26.761643835616439</v>
      </c>
      <c r="AM624" s="125" t="str">
        <f>IF(AND(E624=1,AG624=""),1,IF(AND(E624=1,O624=1,AG624="x"),O625,IF(AND(E624=1,O624&lt;&gt;1),O624,IF(OR(E624&gt;1,E624=0),""))))</f>
        <v/>
      </c>
      <c r="AN624" s="75" t="str">
        <f>IF(AM624="","",(VLOOKUP(AM624,#REF!,2,0)))</f>
        <v/>
      </c>
    </row>
    <row r="625" spans="1:47" s="77" customFormat="1" ht="18" customHeight="1">
      <c r="A625" s="299" t="str">
        <f>IF(E625=1,SUMIF(E$10:E625,1),"")</f>
        <v/>
      </c>
      <c r="B625" s="295">
        <f>IF(E625=1,1,IF(E625&gt;1,B624+1,""))</f>
        <v>4</v>
      </c>
      <c r="C625" s="397" t="str">
        <f>IF(E625="","",IF(E625=1,D625,C624))</f>
        <v>Bùi Hồng Luyện</v>
      </c>
      <c r="D625" s="397" t="s">
        <v>277</v>
      </c>
      <c r="E625" s="295">
        <v>3</v>
      </c>
      <c r="F625" s="483" t="s">
        <v>278</v>
      </c>
      <c r="G625" s="295">
        <v>2</v>
      </c>
      <c r="H625" s="400" t="s">
        <v>556</v>
      </c>
      <c r="I625" s="400"/>
      <c r="J625" s="400"/>
      <c r="K625" s="400"/>
      <c r="L625" s="400"/>
      <c r="M625" s="400"/>
      <c r="N625" s="539" t="s">
        <v>260</v>
      </c>
      <c r="O625" s="199">
        <v>6</v>
      </c>
      <c r="P625" s="199"/>
      <c r="Q625" s="199"/>
      <c r="R625" s="199"/>
      <c r="S625" s="404"/>
      <c r="T625" s="404"/>
      <c r="U625" s="404"/>
      <c r="V625" s="404"/>
      <c r="W625" s="404"/>
      <c r="X625" s="404"/>
      <c r="Y625" s="404"/>
      <c r="Z625" s="404"/>
      <c r="AA625" s="404"/>
      <c r="AB625" s="404"/>
      <c r="AC625" s="404"/>
      <c r="AD625" s="404"/>
      <c r="AE625" s="196"/>
      <c r="AF625" s="196"/>
      <c r="AG625" s="196" t="s">
        <v>106</v>
      </c>
      <c r="AH625" s="196"/>
      <c r="AI625" s="196"/>
      <c r="AJ625" s="404"/>
      <c r="AK625" s="539"/>
      <c r="AL625" s="301">
        <f t="shared" ca="1" si="162"/>
        <v>92.326027397260276</v>
      </c>
      <c r="AM625" s="125" t="str">
        <f>IF(AND(E625=1,AG625=""),1,IF(AND(E625=1,O625=1,AG625="x"),'[9]DS HN'!#REF!,IF(AND(E625=1,O625&lt;&gt;1),O625,IF(OR(E625&gt;1,E625=0),""))))</f>
        <v/>
      </c>
      <c r="AN625" s="75" t="str">
        <f>IF(AM625="","",(VLOOKUP(AM625,#REF!,2,0)))</f>
        <v/>
      </c>
    </row>
    <row r="626" spans="1:47" s="197" customFormat="1" ht="18" customHeight="1">
      <c r="A626" s="299" t="str">
        <f>IF(E626=1,SUMIF(E$10:E626,1),"")</f>
        <v/>
      </c>
      <c r="B626" s="295">
        <v>5</v>
      </c>
      <c r="C626" s="397" t="s">
        <v>273</v>
      </c>
      <c r="D626" s="398" t="s">
        <v>885</v>
      </c>
      <c r="E626" s="196">
        <v>3</v>
      </c>
      <c r="F626" s="408">
        <v>38691</v>
      </c>
      <c r="G626" s="196">
        <v>1</v>
      </c>
      <c r="H626" s="695" t="s">
        <v>886</v>
      </c>
      <c r="I626" s="428"/>
      <c r="J626" s="428"/>
      <c r="K626" s="428"/>
      <c r="L626" s="428"/>
      <c r="M626" s="428"/>
      <c r="N626" s="539" t="s">
        <v>260</v>
      </c>
      <c r="O626" s="199">
        <v>6</v>
      </c>
      <c r="P626" s="199"/>
      <c r="Q626" s="199"/>
      <c r="R626" s="199"/>
      <c r="S626" s="404"/>
      <c r="T626" s="404"/>
      <c r="U626" s="404"/>
      <c r="V626" s="404"/>
      <c r="W626" s="404"/>
      <c r="X626" s="404"/>
      <c r="Y626" s="404"/>
      <c r="Z626" s="404"/>
      <c r="AA626" s="404"/>
      <c r="AB626" s="404"/>
      <c r="AC626" s="404"/>
      <c r="AD626" s="404"/>
      <c r="AE626" s="196"/>
      <c r="AF626" s="196"/>
      <c r="AG626" s="196" t="s">
        <v>106</v>
      </c>
      <c r="AH626" s="196"/>
      <c r="AI626" s="196"/>
      <c r="AJ626" s="404"/>
      <c r="AK626" s="196"/>
      <c r="AL626" s="301"/>
      <c r="AM626" s="125"/>
      <c r="AN626" s="75"/>
      <c r="AP626" s="705" t="s">
        <v>887</v>
      </c>
      <c r="AQ626" s="706" t="s">
        <v>888</v>
      </c>
      <c r="AR626" s="705" t="s">
        <v>889</v>
      </c>
    </row>
    <row r="627" spans="1:47" s="77" customFormat="1" ht="18" customHeight="1">
      <c r="A627" s="299">
        <v>176</v>
      </c>
      <c r="B627" s="295">
        <f>IF(E627=1,1,IF(E627&gt;1,'[9]DS HN'!#REF!+1,""))</f>
        <v>1</v>
      </c>
      <c r="C627" s="397" t="str">
        <f>IF(E627="","",IF(E627=1,D627,'[9]DS HN'!#REF!))</f>
        <v>Bùi Thị Lan</v>
      </c>
      <c r="D627" s="707" t="s">
        <v>121</v>
      </c>
      <c r="E627" s="200">
        <v>1</v>
      </c>
      <c r="F627" s="417" t="s">
        <v>279</v>
      </c>
      <c r="G627" s="200">
        <v>2</v>
      </c>
      <c r="H627" s="428" t="s">
        <v>705</v>
      </c>
      <c r="I627" s="428"/>
      <c r="J627" s="428"/>
      <c r="K627" s="428"/>
      <c r="L627" s="428"/>
      <c r="M627" s="428"/>
      <c r="N627" s="199" t="s">
        <v>260</v>
      </c>
      <c r="O627" s="200">
        <v>6</v>
      </c>
      <c r="P627" s="200"/>
      <c r="Q627" s="200"/>
      <c r="R627" s="200"/>
      <c r="S627" s="402">
        <v>85</v>
      </c>
      <c r="T627" s="404">
        <v>20</v>
      </c>
      <c r="U627" s="404"/>
      <c r="V627" s="404"/>
      <c r="W627" s="404"/>
      <c r="X627" s="404"/>
      <c r="Y627" s="404"/>
      <c r="Z627" s="404"/>
      <c r="AA627" s="404">
        <v>7</v>
      </c>
      <c r="AB627" s="404">
        <v>8</v>
      </c>
      <c r="AC627" s="404"/>
      <c r="AD627" s="404"/>
      <c r="AE627" s="200"/>
      <c r="AF627" s="200"/>
      <c r="AG627" s="196" t="str">
        <f>IF(OR(AND(E627&lt;&gt;0,O627&lt;&gt;1),AND(E627=1,O627&lt;&gt;1),AND(E628=2,O628&lt;&gt;1)),"x","")</f>
        <v>x</v>
      </c>
      <c r="AH627" s="196"/>
      <c r="AI627" s="196"/>
      <c r="AJ627" s="404">
        <v>5</v>
      </c>
      <c r="AK627" s="196"/>
      <c r="AL627" s="301">
        <f t="shared" ref="AL627:AL632" ca="1" si="165">IF(F627="","",(TODAY()-F627)/365)</f>
        <v>52.860273972602741</v>
      </c>
      <c r="AM627" s="125">
        <f>IF(AND(E627=1,AG627=""),1,IF(AND(E627=1,O627=1,AG627="x"),O628,IF(AND(E627=1,O627&lt;&gt;1),O627,IF(OR(E627&gt;1,E627=0),""))))</f>
        <v>6</v>
      </c>
      <c r="AN627" s="75" t="e">
        <f>IF(AM627="","",(VLOOKUP(AM627,#REF!,2,0)))</f>
        <v>#REF!</v>
      </c>
    </row>
    <row r="628" spans="1:47" s="77" customFormat="1" ht="18" customHeight="1">
      <c r="A628" s="299" t="str">
        <f>IF(E628=1,SUMIF(E$10:E628,1),"")</f>
        <v/>
      </c>
      <c r="B628" s="295">
        <f>IF(E628=1,1,IF(E628&gt;1,B627+1,""))</f>
        <v>2</v>
      </c>
      <c r="C628" s="397" t="str">
        <f>IF(E628="","",IF(E628=1,D628,C627))</f>
        <v>Bùi Thị Lan</v>
      </c>
      <c r="D628" s="707" t="s">
        <v>280</v>
      </c>
      <c r="E628" s="200">
        <v>3</v>
      </c>
      <c r="F628" s="417" t="s">
        <v>281</v>
      </c>
      <c r="G628" s="200">
        <v>1</v>
      </c>
      <c r="H628" s="432" t="s">
        <v>706</v>
      </c>
      <c r="I628" s="432"/>
      <c r="J628" s="432"/>
      <c r="K628" s="432"/>
      <c r="L628" s="432"/>
      <c r="M628" s="432"/>
      <c r="N628" s="199" t="s">
        <v>260</v>
      </c>
      <c r="O628" s="200">
        <v>6</v>
      </c>
      <c r="P628" s="200"/>
      <c r="Q628" s="200"/>
      <c r="R628" s="200"/>
      <c r="S628" s="402"/>
      <c r="T628" s="404"/>
      <c r="U628" s="404"/>
      <c r="V628" s="404"/>
      <c r="W628" s="404"/>
      <c r="X628" s="404"/>
      <c r="Y628" s="404"/>
      <c r="Z628" s="404"/>
      <c r="AA628" s="404"/>
      <c r="AB628" s="404"/>
      <c r="AC628" s="404"/>
      <c r="AD628" s="404"/>
      <c r="AE628" s="200"/>
      <c r="AF628" s="200"/>
      <c r="AG628" s="196" t="str">
        <f>IF(OR(AND(E628&lt;&gt;0,O628&lt;&gt;1),AND(E628=1,O628&lt;&gt;1),AND(E629=2,O629&lt;&gt;1)),"x","")</f>
        <v>x</v>
      </c>
      <c r="AH628" s="196"/>
      <c r="AI628" s="196"/>
      <c r="AJ628" s="404"/>
      <c r="AK628" s="196"/>
      <c r="AL628" s="301">
        <f t="shared" ca="1" si="165"/>
        <v>26.172602739726027</v>
      </c>
      <c r="AM628" s="125" t="str">
        <f>IF(AND(E628=1,AG628=""),1,IF(AND(E628=1,O628=1,AG628="x"),O629,IF(AND(E628=1,O628&lt;&gt;1),O628,IF(OR(E628&gt;1,E628=0),""))))</f>
        <v/>
      </c>
      <c r="AN628" s="75" t="str">
        <f>IF(AM628="","",(VLOOKUP(AM628,#REF!,2,0)))</f>
        <v/>
      </c>
    </row>
    <row r="629" spans="1:47" s="77" customFormat="1" ht="18" customHeight="1">
      <c r="A629" s="299" t="str">
        <f>IF(E629=1,SUMIF(E$10:E629,1),"")</f>
        <v/>
      </c>
      <c r="B629" s="295">
        <f>IF(E629=1,1,IF(E629&gt;1,B628+1,""))</f>
        <v>3</v>
      </c>
      <c r="C629" s="397" t="str">
        <f>IF(E629="","",IF(E629=1,D629,C628))</f>
        <v>Bùi Thị Lan</v>
      </c>
      <c r="D629" s="707" t="s">
        <v>282</v>
      </c>
      <c r="E629" s="200">
        <v>3</v>
      </c>
      <c r="F629" s="417">
        <v>35431</v>
      </c>
      <c r="G629" s="200">
        <v>1</v>
      </c>
      <c r="H629" s="432" t="s">
        <v>707</v>
      </c>
      <c r="I629" s="432"/>
      <c r="J629" s="432"/>
      <c r="K629" s="432"/>
      <c r="L629" s="432"/>
      <c r="M629" s="432"/>
      <c r="N629" s="199" t="s">
        <v>260</v>
      </c>
      <c r="O629" s="200">
        <v>6</v>
      </c>
      <c r="P629" s="200"/>
      <c r="Q629" s="200"/>
      <c r="R629" s="200"/>
      <c r="S629" s="402"/>
      <c r="T629" s="404"/>
      <c r="U629" s="404"/>
      <c r="V629" s="404"/>
      <c r="W629" s="404"/>
      <c r="X629" s="404"/>
      <c r="Y629" s="404"/>
      <c r="Z629" s="404"/>
      <c r="AA629" s="404"/>
      <c r="AB629" s="404"/>
      <c r="AC629" s="404"/>
      <c r="AD629" s="404"/>
      <c r="AE629" s="200"/>
      <c r="AF629" s="200"/>
      <c r="AG629" s="196" t="str">
        <f>IF(OR(AND(E629&lt;&gt;0,O629&lt;&gt;1),AND(E629=1,O629&lt;&gt;1),AND(E630=2,O630&lt;&gt;1)),"x","")</f>
        <v>x</v>
      </c>
      <c r="AH629" s="196"/>
      <c r="AI629" s="196"/>
      <c r="AJ629" s="404"/>
      <c r="AK629" s="196"/>
      <c r="AL629" s="301">
        <f t="shared" ca="1" si="165"/>
        <v>28.969863013698632</v>
      </c>
      <c r="AM629" s="125" t="str">
        <f>IF(AND(E629=1,AG629=""),1,IF(AND(E629=1,O629=1,AG629="x"),O630,IF(AND(E629=1,O629&lt;&gt;1),O629,IF(OR(E629&gt;1,E629=0),""))))</f>
        <v/>
      </c>
      <c r="AN629" s="75" t="str">
        <f>IF(AM629="","",(VLOOKUP(AM629,#REF!,2,0)))</f>
        <v/>
      </c>
    </row>
    <row r="630" spans="1:47" s="77" customFormat="1" ht="18" customHeight="1">
      <c r="A630" s="299" t="str">
        <f>IF(E630=1,SUMIF(E$10:E630,1),"")</f>
        <v/>
      </c>
      <c r="B630" s="295">
        <f>IF(E630=1,1,IF(E630&gt;1,B629+1,""))</f>
        <v>4</v>
      </c>
      <c r="C630" s="397" t="str">
        <f>IF(E630="","",IF(E630=1,D630,C629))</f>
        <v>Bùi Thị Lan</v>
      </c>
      <c r="D630" s="707" t="s">
        <v>283</v>
      </c>
      <c r="E630" s="200">
        <v>3</v>
      </c>
      <c r="F630" s="417">
        <v>36892</v>
      </c>
      <c r="G630" s="200">
        <v>2</v>
      </c>
      <c r="H630" s="523" t="s">
        <v>558</v>
      </c>
      <c r="I630" s="523"/>
      <c r="J630" s="523"/>
      <c r="K630" s="523"/>
      <c r="L630" s="523"/>
      <c r="M630" s="523"/>
      <c r="N630" s="199" t="s">
        <v>260</v>
      </c>
      <c r="O630" s="200">
        <v>6</v>
      </c>
      <c r="P630" s="200"/>
      <c r="Q630" s="200"/>
      <c r="R630" s="200"/>
      <c r="S630" s="402"/>
      <c r="T630" s="404"/>
      <c r="U630" s="404"/>
      <c r="V630" s="404"/>
      <c r="W630" s="404"/>
      <c r="X630" s="404"/>
      <c r="Y630" s="404"/>
      <c r="Z630" s="404"/>
      <c r="AA630" s="404"/>
      <c r="AB630" s="404"/>
      <c r="AC630" s="404"/>
      <c r="AD630" s="404"/>
      <c r="AE630" s="200"/>
      <c r="AF630" s="200"/>
      <c r="AG630" s="196" t="str">
        <f>IF(OR(AND(E630&lt;&gt;0,O630&lt;&gt;1),AND(E630=1,O630&lt;&gt;1),AND(E631=2,O631&lt;&gt;1)),"x","")</f>
        <v>x</v>
      </c>
      <c r="AH630" s="196"/>
      <c r="AI630" s="196"/>
      <c r="AJ630" s="404"/>
      <c r="AK630" s="196"/>
      <c r="AL630" s="301">
        <f t="shared" ca="1" si="165"/>
        <v>24.967123287671232</v>
      </c>
      <c r="AM630" s="125" t="str">
        <f>IF(AND(E630=1,AG630=""),1,IF(AND(E630=1,O630=1,AG630="x"),O631,IF(AND(E630=1,O630&lt;&gt;1),O630,IF(OR(E630&gt;1,E630=0),""))))</f>
        <v/>
      </c>
      <c r="AN630" s="75" t="str">
        <f>IF(AM630="","",(VLOOKUP(AM630,#REF!,2,0)))</f>
        <v/>
      </c>
    </row>
    <row r="631" spans="1:47" s="197" customFormat="1" ht="18" customHeight="1">
      <c r="A631" s="299" t="str">
        <f>IF(E631=1,SUMIF(E$10:E631,1),"")</f>
        <v/>
      </c>
      <c r="B631" s="295">
        <f>IF(E631=1,1,IF(E631&gt;1,B630+1,""))</f>
        <v>5</v>
      </c>
      <c r="C631" s="397" t="str">
        <f>IF(E631="","",IF(E631=1,D631,C630))</f>
        <v>Bùi Thị Lan</v>
      </c>
      <c r="D631" s="438" t="s">
        <v>284</v>
      </c>
      <c r="E631" s="200">
        <v>5</v>
      </c>
      <c r="F631" s="690" t="s">
        <v>285</v>
      </c>
      <c r="G631" s="200">
        <v>2</v>
      </c>
      <c r="H631" s="428" t="s">
        <v>708</v>
      </c>
      <c r="I631" s="428"/>
      <c r="J631" s="428"/>
      <c r="K631" s="428"/>
      <c r="L631" s="428"/>
      <c r="M631" s="428"/>
      <c r="N631" s="199" t="s">
        <v>260</v>
      </c>
      <c r="O631" s="200">
        <v>6</v>
      </c>
      <c r="P631" s="200"/>
      <c r="Q631" s="200"/>
      <c r="R631" s="200"/>
      <c r="S631" s="402"/>
      <c r="T631" s="404"/>
      <c r="U631" s="404"/>
      <c r="V631" s="404"/>
      <c r="W631" s="404"/>
      <c r="X631" s="404"/>
      <c r="Y631" s="404"/>
      <c r="Z631" s="404"/>
      <c r="AA631" s="404"/>
      <c r="AB631" s="404"/>
      <c r="AC631" s="404"/>
      <c r="AD631" s="404"/>
      <c r="AE631" s="200"/>
      <c r="AF631" s="200"/>
      <c r="AG631" s="196" t="str">
        <f>IF(OR(AND(E631&lt;&gt;0,O631&lt;&gt;1),AND(E631=1,O631&lt;&gt;1),AND(E632=2,O632&lt;&gt;1)),"x","")</f>
        <v>x</v>
      </c>
      <c r="AH631" s="196"/>
      <c r="AI631" s="196"/>
      <c r="AJ631" s="404"/>
      <c r="AK631" s="196"/>
      <c r="AL631" s="301">
        <f t="shared" ca="1" si="165"/>
        <v>6.9095890410958907</v>
      </c>
      <c r="AM631" s="125" t="str">
        <f>IF(AND(E631=1,AG631=""),1,IF(AND(E631=1,O631=1,AG631="x"),O632,IF(AND(E631=1,O631&lt;&gt;1),O631,IF(OR(E631&gt;1,E631=0),""))))</f>
        <v/>
      </c>
      <c r="AN631" s="75" t="str">
        <f>IF(AM631="","",(VLOOKUP(AM631,#REF!,2,0)))</f>
        <v/>
      </c>
    </row>
    <row r="632" spans="1:47" s="197" customFormat="1" ht="18" customHeight="1">
      <c r="A632" s="299" t="str">
        <f>IF(E632=1,SUMIF(E$10:E632,1),"")</f>
        <v/>
      </c>
      <c r="B632" s="295">
        <v>6</v>
      </c>
      <c r="C632" s="397" t="str">
        <f>IF(E632="","",IF(E632=1,D632,C631))</f>
        <v>Bùi Thị Lan</v>
      </c>
      <c r="D632" s="438" t="s">
        <v>681</v>
      </c>
      <c r="E632" s="200">
        <v>3</v>
      </c>
      <c r="F632" s="690" t="s">
        <v>682</v>
      </c>
      <c r="G632" s="200">
        <v>2</v>
      </c>
      <c r="H632" s="428" t="s">
        <v>761</v>
      </c>
      <c r="I632" s="428"/>
      <c r="J632" s="428"/>
      <c r="K632" s="428"/>
      <c r="L632" s="428"/>
      <c r="M632" s="428"/>
      <c r="N632" s="199" t="s">
        <v>260</v>
      </c>
      <c r="O632" s="200">
        <v>6</v>
      </c>
      <c r="P632" s="200"/>
      <c r="Q632" s="200"/>
      <c r="R632" s="200"/>
      <c r="S632" s="402"/>
      <c r="T632" s="404"/>
      <c r="U632" s="404"/>
      <c r="V632" s="404"/>
      <c r="W632" s="404"/>
      <c r="X632" s="404"/>
      <c r="Y632" s="404"/>
      <c r="Z632" s="404"/>
      <c r="AA632" s="404"/>
      <c r="AB632" s="404"/>
      <c r="AC632" s="404"/>
      <c r="AD632" s="404"/>
      <c r="AE632" s="200"/>
      <c r="AF632" s="200"/>
      <c r="AG632" s="196" t="str">
        <f t="shared" ref="AG632:AG642" si="166">IF(OR(AND(E632&lt;&gt;0,O632&lt;&gt;1),AND(E632=1,O632&lt;&gt;1),AND(E633=2,O633&lt;&gt;1)),"x","")</f>
        <v>x</v>
      </c>
      <c r="AH632" s="196"/>
      <c r="AI632" s="196"/>
      <c r="AJ632" s="404"/>
      <c r="AK632" s="196"/>
      <c r="AL632" s="301">
        <f t="shared" ca="1" si="165"/>
        <v>31.906849315068492</v>
      </c>
      <c r="AM632" s="125" t="str">
        <f>IF(AND(E632=1,AG632=""),1,IF(AND(E632=1,O632=1,AG632="x"),'[9]DS HN'!#REF!,IF(AND(E632=1,O632&lt;&gt;1),O632,IF(OR(E632&gt;1,E632=0),""))))</f>
        <v/>
      </c>
      <c r="AN632" s="75" t="str">
        <f>IF(AM632="","",(VLOOKUP(AM632,#REF!,2,0)))</f>
        <v/>
      </c>
    </row>
    <row r="633" spans="1:47" s="77" customFormat="1" ht="18" customHeight="1">
      <c r="A633" s="299">
        <v>177</v>
      </c>
      <c r="B633" s="295">
        <v>1</v>
      </c>
      <c r="C633" s="398" t="s">
        <v>116</v>
      </c>
      <c r="D633" s="398" t="s">
        <v>116</v>
      </c>
      <c r="E633" s="200">
        <v>1</v>
      </c>
      <c r="F633" s="408" t="s">
        <v>295</v>
      </c>
      <c r="G633" s="199">
        <v>2</v>
      </c>
      <c r="H633" s="428" t="s">
        <v>714</v>
      </c>
      <c r="I633" s="428"/>
      <c r="J633" s="428"/>
      <c r="K633" s="428"/>
      <c r="L633" s="428"/>
      <c r="M633" s="428"/>
      <c r="N633" s="199" t="s">
        <v>260</v>
      </c>
      <c r="O633" s="199">
        <v>6</v>
      </c>
      <c r="P633" s="199"/>
      <c r="Q633" s="199"/>
      <c r="R633" s="199"/>
      <c r="S633" s="402">
        <v>125</v>
      </c>
      <c r="T633" s="404">
        <v>20</v>
      </c>
      <c r="U633" s="404"/>
      <c r="V633" s="404"/>
      <c r="W633" s="404"/>
      <c r="X633" s="404">
        <v>4</v>
      </c>
      <c r="Y633" s="404"/>
      <c r="Z633" s="404"/>
      <c r="AA633" s="404"/>
      <c r="AB633" s="404"/>
      <c r="AC633" s="404"/>
      <c r="AD633" s="404"/>
      <c r="AE633" s="200">
        <v>11</v>
      </c>
      <c r="AF633" s="200"/>
      <c r="AG633" s="196" t="str">
        <f t="shared" si="166"/>
        <v>x</v>
      </c>
      <c r="AH633" s="196" t="s">
        <v>106</v>
      </c>
      <c r="AI633" s="196"/>
      <c r="AJ633" s="404">
        <v>5</v>
      </c>
      <c r="AK633" s="196"/>
      <c r="AL633" s="301">
        <f ca="1">IF(F633="","",(TODAY()-F633)/365)</f>
        <v>63.830136986301369</v>
      </c>
      <c r="AM633" s="125">
        <f>IF(AND(E633=1,AG633=""),1,IF(AND(E633=1,O633=1,AG633="x"),'[9]DS HN'!#REF!,IF(AND(E633=1,O633&lt;&gt;1),O633,IF(OR(E633&gt;1,E633=0),""))))</f>
        <v>6</v>
      </c>
      <c r="AN633" s="75" t="e">
        <f>IF(AM633="","",(VLOOKUP(AM633,#REF!,2,0)))</f>
        <v>#REF!</v>
      </c>
    </row>
    <row r="634" spans="1:47" s="77" customFormat="1" ht="18" customHeight="1">
      <c r="A634" s="299">
        <v>178</v>
      </c>
      <c r="B634" s="295">
        <f>IF(E634=1,1,IF(E634&gt;1,#REF!+1,""))</f>
        <v>1</v>
      </c>
      <c r="C634" s="397" t="str">
        <f>IF(E634="","",IF(E634=1,D634,#REF!))</f>
        <v>Bùi Thị Thân</v>
      </c>
      <c r="D634" s="703" t="s">
        <v>296</v>
      </c>
      <c r="E634" s="199">
        <v>1</v>
      </c>
      <c r="F634" s="408" t="s">
        <v>297</v>
      </c>
      <c r="G634" s="199">
        <v>2</v>
      </c>
      <c r="H634" s="428" t="s">
        <v>713</v>
      </c>
      <c r="I634" s="428"/>
      <c r="J634" s="428"/>
      <c r="K634" s="428"/>
      <c r="L634" s="428"/>
      <c r="M634" s="428"/>
      <c r="N634" s="199" t="s">
        <v>260</v>
      </c>
      <c r="O634" s="199">
        <v>6</v>
      </c>
      <c r="P634" s="199"/>
      <c r="Q634" s="199"/>
      <c r="R634" s="199"/>
      <c r="S634" s="402">
        <v>110</v>
      </c>
      <c r="T634" s="404">
        <v>20</v>
      </c>
      <c r="U634" s="404"/>
      <c r="V634" s="404">
        <v>2</v>
      </c>
      <c r="W634" s="404"/>
      <c r="X634" s="404">
        <v>4</v>
      </c>
      <c r="Y634" s="404"/>
      <c r="Z634" s="404"/>
      <c r="AA634" s="404"/>
      <c r="AB634" s="404"/>
      <c r="AC634" s="404"/>
      <c r="AD634" s="404"/>
      <c r="AE634" s="196"/>
      <c r="AF634" s="200"/>
      <c r="AG634" s="196" t="str">
        <f t="shared" si="166"/>
        <v>x</v>
      </c>
      <c r="AH634" s="196" t="s">
        <v>106</v>
      </c>
      <c r="AI634" s="196"/>
      <c r="AJ634" s="404">
        <v>3</v>
      </c>
      <c r="AK634" s="539"/>
      <c r="AL634" s="301">
        <f ca="1">IF(F634="","",(TODAY()-F634)/365)</f>
        <v>69.271232876712332</v>
      </c>
      <c r="AM634" s="125">
        <f>IF(AND(E634=1,AG634=""),1,IF(AND(E634=1,O634=1,AG634="x"),#REF!,IF(AND(E634=1,O634&lt;&gt;1),O634,IF(OR(E634&gt;1,E634=0),""))))</f>
        <v>6</v>
      </c>
      <c r="AN634" s="75" t="e">
        <f>IF(AM634="","",(VLOOKUP(AM634,#REF!,2,0)))</f>
        <v>#REF!</v>
      </c>
    </row>
    <row r="635" spans="1:47" s="77" customFormat="1" ht="18" customHeight="1">
      <c r="A635" s="299">
        <v>179</v>
      </c>
      <c r="B635" s="295">
        <f>IF(E635=1,1,IF(E635&gt;1,#REF!+1,""))</f>
        <v>1</v>
      </c>
      <c r="C635" s="397" t="str">
        <f>IF(E635="","",IF(E635=1,D635,#REF!))</f>
        <v>Quách Văn Cảnh</v>
      </c>
      <c r="D635" s="438" t="s">
        <v>305</v>
      </c>
      <c r="E635" s="200">
        <v>1</v>
      </c>
      <c r="F635" s="690" t="s">
        <v>306</v>
      </c>
      <c r="G635" s="200">
        <v>1</v>
      </c>
      <c r="H635" s="400" t="s">
        <v>502</v>
      </c>
      <c r="I635" s="400"/>
      <c r="J635" s="400"/>
      <c r="K635" s="400"/>
      <c r="L635" s="400"/>
      <c r="M635" s="400"/>
      <c r="N635" s="199" t="s">
        <v>260</v>
      </c>
      <c r="O635" s="200">
        <v>6</v>
      </c>
      <c r="P635" s="200"/>
      <c r="Q635" s="200"/>
      <c r="R635" s="200"/>
      <c r="S635" s="402">
        <v>85</v>
      </c>
      <c r="T635" s="404">
        <v>20</v>
      </c>
      <c r="U635" s="404"/>
      <c r="V635" s="404">
        <v>2</v>
      </c>
      <c r="W635" s="404"/>
      <c r="X635" s="404">
        <v>4</v>
      </c>
      <c r="Y635" s="404"/>
      <c r="Z635" s="404"/>
      <c r="AA635" s="404"/>
      <c r="AB635" s="404"/>
      <c r="AC635" s="404"/>
      <c r="AD635" s="404"/>
      <c r="AE635" s="200"/>
      <c r="AF635" s="200"/>
      <c r="AG635" s="196" t="str">
        <f t="shared" si="166"/>
        <v>x</v>
      </c>
      <c r="AH635" s="196"/>
      <c r="AI635" s="196"/>
      <c r="AJ635" s="404">
        <v>3</v>
      </c>
      <c r="AK635" s="539"/>
      <c r="AL635" s="301">
        <f ca="1">IF(F635="","",(TODAY()-F635)/365)</f>
        <v>49.726027397260275</v>
      </c>
      <c r="AM635" s="125">
        <f>IF(AND(E635=1,AG635=""),1,IF(AND(E635=1,O635=1,AG635="x"),O636,IF(AND(E635=1,O635&lt;&gt;1),O635,IF(OR(E635&gt;1,E635=0),""))))</f>
        <v>6</v>
      </c>
      <c r="AN635" s="75" t="e">
        <f>IF(AM635="","",(VLOOKUP(AM635,#REF!,2,0)))</f>
        <v>#REF!</v>
      </c>
    </row>
    <row r="636" spans="1:47" s="77" customFormat="1" ht="18" customHeight="1">
      <c r="A636" s="299" t="str">
        <f>IF(E636=1,SUMIF(E$10:E636,1),"")</f>
        <v/>
      </c>
      <c r="B636" s="295">
        <f>IF(E636=1,1,IF(E636&gt;1,B635+1,""))</f>
        <v>2</v>
      </c>
      <c r="C636" s="397" t="str">
        <f>IF(E636="","",IF(E636=1,D636,C635))</f>
        <v>Quách Văn Cảnh</v>
      </c>
      <c r="D636" s="707" t="s">
        <v>307</v>
      </c>
      <c r="E636" s="200">
        <v>2</v>
      </c>
      <c r="F636" s="417" t="s">
        <v>308</v>
      </c>
      <c r="G636" s="200">
        <v>2</v>
      </c>
      <c r="H636" s="428" t="s">
        <v>717</v>
      </c>
      <c r="I636" s="428"/>
      <c r="J636" s="428"/>
      <c r="K636" s="428"/>
      <c r="L636" s="428"/>
      <c r="M636" s="428"/>
      <c r="N636" s="199" t="s">
        <v>260</v>
      </c>
      <c r="O636" s="200">
        <v>6</v>
      </c>
      <c r="P636" s="200"/>
      <c r="Q636" s="200"/>
      <c r="R636" s="200"/>
      <c r="S636" s="402"/>
      <c r="T636" s="404"/>
      <c r="U636" s="404"/>
      <c r="V636" s="404"/>
      <c r="W636" s="404"/>
      <c r="X636" s="404"/>
      <c r="Y636" s="404"/>
      <c r="Z636" s="404"/>
      <c r="AA636" s="404"/>
      <c r="AB636" s="404"/>
      <c r="AC636" s="404"/>
      <c r="AD636" s="404"/>
      <c r="AE636" s="200"/>
      <c r="AF636" s="200"/>
      <c r="AG636" s="196" t="str">
        <f t="shared" si="166"/>
        <v>x</v>
      </c>
      <c r="AH636" s="196"/>
      <c r="AI636" s="196"/>
      <c r="AJ636" s="404"/>
      <c r="AK636" s="539"/>
      <c r="AL636" s="301">
        <f ca="1">IF(F636="","",(TODAY()-F636)/365)</f>
        <v>47.813698630136983</v>
      </c>
      <c r="AM636" s="125" t="str">
        <f>IF(AND(E636=1,AG636=""),1,IF(AND(E636=1,O636=1,AG636="x"),O637,IF(AND(E636=1,O636&lt;&gt;1),O636,IF(OR(E636&gt;1,E636=0),""))))</f>
        <v/>
      </c>
      <c r="AN636" s="75" t="str">
        <f>IF(AM636="","",(VLOOKUP(AM636,#REF!,2,0)))</f>
        <v/>
      </c>
    </row>
    <row r="637" spans="1:47" s="197" customFormat="1" ht="18" customHeight="1">
      <c r="A637" s="299" t="str">
        <f>IF(E637=1,SUMIF(E$10:E637,1),"")</f>
        <v/>
      </c>
      <c r="B637" s="295">
        <f>IF(E637=1,1,IF(E637&gt;1,B636+1,""))</f>
        <v>3</v>
      </c>
      <c r="C637" s="397" t="str">
        <f>IF(E637="","",IF(E637=1,D637,C636))</f>
        <v>Quách Văn Cảnh</v>
      </c>
      <c r="D637" s="703" t="s">
        <v>309</v>
      </c>
      <c r="E637" s="199">
        <v>3</v>
      </c>
      <c r="F637" s="407" t="s">
        <v>310</v>
      </c>
      <c r="G637" s="199">
        <v>2</v>
      </c>
      <c r="H637" s="400" t="s">
        <v>503</v>
      </c>
      <c r="I637" s="400"/>
      <c r="J637" s="400"/>
      <c r="K637" s="400"/>
      <c r="L637" s="400"/>
      <c r="M637" s="400"/>
      <c r="N637" s="199" t="s">
        <v>260</v>
      </c>
      <c r="O637" s="200">
        <v>6</v>
      </c>
      <c r="P637" s="200"/>
      <c r="Q637" s="200"/>
      <c r="R637" s="200"/>
      <c r="S637" s="402"/>
      <c r="T637" s="404"/>
      <c r="U637" s="404"/>
      <c r="V637" s="404"/>
      <c r="W637" s="404"/>
      <c r="X637" s="404"/>
      <c r="Y637" s="404"/>
      <c r="Z637" s="404"/>
      <c r="AA637" s="404"/>
      <c r="AB637" s="404"/>
      <c r="AC637" s="404"/>
      <c r="AD637" s="404"/>
      <c r="AE637" s="200"/>
      <c r="AF637" s="200"/>
      <c r="AG637" s="196" t="str">
        <f t="shared" si="166"/>
        <v>x</v>
      </c>
      <c r="AH637" s="196"/>
      <c r="AI637" s="196"/>
      <c r="AJ637" s="404"/>
      <c r="AK637" s="539"/>
      <c r="AL637" s="301">
        <f ca="1">IF(F637="","",(TODAY()-F637)/365)</f>
        <v>22.219178082191782</v>
      </c>
      <c r="AM637" s="125" t="str">
        <f>IF(AND(E637=1,AG637=""),1,IF(AND(E637=1,O637=1,AG637="x"),'[9]DS HN'!#REF!,IF(AND(E637=1,O637&lt;&gt;1),O637,IF(OR(E637&gt;1,E637=0),""))))</f>
        <v/>
      </c>
      <c r="AN637" s="75" t="str">
        <f>IF(AM637="","",(VLOOKUP(AM637,#REF!,2,0)))</f>
        <v/>
      </c>
    </row>
    <row r="638" spans="1:47" s="77" customFormat="1" ht="18" customHeight="1">
      <c r="A638" s="299">
        <v>180</v>
      </c>
      <c r="B638" s="295">
        <f>IF(E638=1,1,IF(E638&gt;1,#REF!+1,""))</f>
        <v>1</v>
      </c>
      <c r="C638" s="397" t="str">
        <f>IF(E638="","",IF(E638=1,D638,#REF!))</f>
        <v>Trịnh Hữu Chung</v>
      </c>
      <c r="D638" s="398" t="s">
        <v>463</v>
      </c>
      <c r="E638" s="295">
        <v>1</v>
      </c>
      <c r="F638" s="408">
        <v>21828</v>
      </c>
      <c r="G638" s="295">
        <v>1</v>
      </c>
      <c r="H638" s="523" t="s">
        <v>653</v>
      </c>
      <c r="I638" s="523"/>
      <c r="J638" s="523"/>
      <c r="K638" s="523"/>
      <c r="L638" s="523"/>
      <c r="M638" s="523"/>
      <c r="N638" s="196" t="s">
        <v>321</v>
      </c>
      <c r="O638" s="196">
        <v>1</v>
      </c>
      <c r="P638" s="196"/>
      <c r="Q638" s="196"/>
      <c r="R638" s="196"/>
      <c r="S638" s="404">
        <v>115</v>
      </c>
      <c r="T638" s="404">
        <v>20</v>
      </c>
      <c r="U638" s="404"/>
      <c r="V638" s="404">
        <v>2</v>
      </c>
      <c r="W638" s="404"/>
      <c r="X638" s="404">
        <v>4</v>
      </c>
      <c r="Y638" s="404"/>
      <c r="Z638" s="404"/>
      <c r="AA638" s="404"/>
      <c r="AB638" s="404"/>
      <c r="AC638" s="404"/>
      <c r="AD638" s="404"/>
      <c r="AE638" s="196"/>
      <c r="AF638" s="196"/>
      <c r="AG638" s="196" t="str">
        <f t="shared" si="166"/>
        <v/>
      </c>
      <c r="AH638" s="196"/>
      <c r="AI638" s="196"/>
      <c r="AJ638" s="404">
        <v>5</v>
      </c>
      <c r="AK638" s="196"/>
      <c r="AL638" s="301">
        <f t="shared" ref="AL638:AL649" ca="1" si="167">IF(F638="","",(TODAY()-F638)/365)</f>
        <v>66.238356164383561</v>
      </c>
      <c r="AM638" s="125">
        <f>IF(AND(E638=1,AG638=""),1,IF(AND(E638=1,O638=1,AG638="x"),O639,IF(AND(E638=1,O638&lt;&gt;1),O638,IF(OR(E638&gt;1,E638=0),""))))</f>
        <v>1</v>
      </c>
      <c r="AN638" s="75" t="e">
        <f t="shared" ref="AN638:AN649" si="168">IF(AM638="","",(VLOOKUP(AM638,$AO$8:$AR$8,2,0)))</f>
        <v>#N/A</v>
      </c>
    </row>
    <row r="639" spans="1:47" s="77" customFormat="1" ht="18" customHeight="1">
      <c r="A639" s="299" t="str">
        <f>IF(E639=1,SUMIF(E$10:E639,1),"")</f>
        <v/>
      </c>
      <c r="B639" s="295">
        <f>IF(E639=1,1,IF(E639&gt;1,B638+1,""))</f>
        <v>2</v>
      </c>
      <c r="C639" s="397" t="str">
        <f>IF(E639="","",IF(E639=1,D639,C638))</f>
        <v>Trịnh Hữu Chung</v>
      </c>
      <c r="D639" s="398" t="s">
        <v>464</v>
      </c>
      <c r="E639" s="295">
        <v>2</v>
      </c>
      <c r="F639" s="408">
        <v>21613</v>
      </c>
      <c r="G639" s="295">
        <v>2</v>
      </c>
      <c r="H639" s="428" t="s">
        <v>654</v>
      </c>
      <c r="I639" s="428"/>
      <c r="J639" s="428"/>
      <c r="K639" s="428"/>
      <c r="L639" s="428"/>
      <c r="M639" s="428"/>
      <c r="N639" s="196" t="s">
        <v>321</v>
      </c>
      <c r="O639" s="196">
        <v>1</v>
      </c>
      <c r="P639" s="196"/>
      <c r="Q639" s="196"/>
      <c r="R639" s="196"/>
      <c r="S639" s="404"/>
      <c r="T639" s="404"/>
      <c r="U639" s="404"/>
      <c r="V639" s="404"/>
      <c r="W639" s="404"/>
      <c r="X639" s="404"/>
      <c r="Y639" s="404"/>
      <c r="Z639" s="404"/>
      <c r="AA639" s="404"/>
      <c r="AB639" s="404"/>
      <c r="AC639" s="404"/>
      <c r="AD639" s="404"/>
      <c r="AE639" s="196"/>
      <c r="AF639" s="196"/>
      <c r="AG639" s="196" t="str">
        <f t="shared" si="166"/>
        <v/>
      </c>
      <c r="AH639" s="196"/>
      <c r="AI639" s="196"/>
      <c r="AJ639" s="404"/>
      <c r="AK639" s="196"/>
      <c r="AL639" s="301">
        <f t="shared" ca="1" si="167"/>
        <v>66.827397260273969</v>
      </c>
      <c r="AM639" s="125" t="str">
        <f>IF(AND(E639=1,AG639=""),1,IF(AND(E639=1,O639=1,AG639="x"),O640,IF(AND(E639=1,O639&lt;&gt;1),O639,IF(OR(E639&gt;1,E639=0),""))))</f>
        <v/>
      </c>
      <c r="AN639" s="75" t="str">
        <f t="shared" si="168"/>
        <v/>
      </c>
      <c r="AU639" s="197"/>
    </row>
    <row r="640" spans="1:47" s="77" customFormat="1" ht="18" customHeight="1">
      <c r="A640" s="299" t="str">
        <f>IF(E640=1,SUMIF(E$10:E640,1),"")</f>
        <v/>
      </c>
      <c r="B640" s="295">
        <f>IF(E640=1,1,IF(E640&gt;1,B639+1,""))</f>
        <v>3</v>
      </c>
      <c r="C640" s="397" t="str">
        <f>IF(E640="","",IF(E640=1,D640,C639))</f>
        <v>Trịnh Hữu Chung</v>
      </c>
      <c r="D640" s="398" t="s">
        <v>465</v>
      </c>
      <c r="E640" s="295">
        <v>3</v>
      </c>
      <c r="F640" s="408">
        <v>32359</v>
      </c>
      <c r="G640" s="295">
        <v>1</v>
      </c>
      <c r="H640" s="428" t="s">
        <v>750</v>
      </c>
      <c r="I640" s="428"/>
      <c r="J640" s="428"/>
      <c r="K640" s="428"/>
      <c r="L640" s="428"/>
      <c r="M640" s="428"/>
      <c r="N640" s="196" t="s">
        <v>321</v>
      </c>
      <c r="O640" s="196">
        <v>1</v>
      </c>
      <c r="P640" s="196"/>
      <c r="Q640" s="196"/>
      <c r="R640" s="196"/>
      <c r="S640" s="404"/>
      <c r="T640" s="404"/>
      <c r="U640" s="404"/>
      <c r="V640" s="404"/>
      <c r="W640" s="404"/>
      <c r="X640" s="404"/>
      <c r="Y640" s="404"/>
      <c r="Z640" s="404"/>
      <c r="AA640" s="404"/>
      <c r="AB640" s="404"/>
      <c r="AC640" s="404"/>
      <c r="AD640" s="404"/>
      <c r="AE640" s="196"/>
      <c r="AF640" s="196"/>
      <c r="AG640" s="196" t="str">
        <f t="shared" si="166"/>
        <v/>
      </c>
      <c r="AH640" s="196"/>
      <c r="AI640" s="196"/>
      <c r="AJ640" s="404"/>
      <c r="AK640" s="196"/>
      <c r="AL640" s="301">
        <f t="shared" ca="1" si="167"/>
        <v>37.386301369863013</v>
      </c>
      <c r="AM640" s="125" t="str">
        <f>IF(AND(E640=1,AG640=""),1,IF(AND(E640=1,O640=1,AG640="x"),O641,IF(AND(E640=1,O640&lt;&gt;1),O640,IF(OR(E640&gt;1,E640=0),""))))</f>
        <v/>
      </c>
      <c r="AN640" s="75" t="str">
        <f t="shared" si="168"/>
        <v/>
      </c>
    </row>
    <row r="641" spans="1:47" s="197" customFormat="1" ht="18" customHeight="1">
      <c r="A641" s="299" t="str">
        <f>IF(E641=1,SUMIF(E$10:E641,1),"")</f>
        <v/>
      </c>
      <c r="B641" s="295">
        <f>IF(E641=1,1,IF(E641&gt;1,B640+1,""))</f>
        <v>4</v>
      </c>
      <c r="C641" s="397" t="str">
        <f>IF(E641="","",IF(E641=1,D641,C640))</f>
        <v>Trịnh Hữu Chung</v>
      </c>
      <c r="D641" s="398" t="s">
        <v>466</v>
      </c>
      <c r="E641" s="295">
        <v>3</v>
      </c>
      <c r="F641" s="690" t="s">
        <v>467</v>
      </c>
      <c r="G641" s="295">
        <v>2</v>
      </c>
      <c r="H641" s="428" t="s">
        <v>751</v>
      </c>
      <c r="I641" s="428"/>
      <c r="J641" s="428"/>
      <c r="K641" s="428"/>
      <c r="L641" s="428"/>
      <c r="M641" s="428"/>
      <c r="N641" s="196" t="s">
        <v>321</v>
      </c>
      <c r="O641" s="196">
        <v>3</v>
      </c>
      <c r="P641" s="196"/>
      <c r="Q641" s="196"/>
      <c r="R641" s="196"/>
      <c r="S641" s="404"/>
      <c r="T641" s="404"/>
      <c r="U641" s="404"/>
      <c r="V641" s="404"/>
      <c r="W641" s="404"/>
      <c r="X641" s="404"/>
      <c r="Y641" s="404"/>
      <c r="Z641" s="404"/>
      <c r="AA641" s="404"/>
      <c r="AB641" s="404"/>
      <c r="AC641" s="404"/>
      <c r="AD641" s="404"/>
      <c r="AE641" s="196"/>
      <c r="AF641" s="196"/>
      <c r="AG641" s="196" t="str">
        <f t="shared" si="166"/>
        <v>x</v>
      </c>
      <c r="AH641" s="196"/>
      <c r="AI641" s="196"/>
      <c r="AJ641" s="404"/>
      <c r="AK641" s="196"/>
      <c r="AL641" s="301">
        <f t="shared" ca="1" si="167"/>
        <v>33.180821917808217</v>
      </c>
      <c r="AM641" s="125" t="str">
        <f>IF(AND(E641=1,AG641=""),1,IF(AND(E641=1,O641=1,AG641="x"),O642,IF(AND(E641=1,O641&lt;&gt;1),O641,IF(OR(E641&gt;1,E641=0),""))))</f>
        <v/>
      </c>
      <c r="AN641" s="75" t="str">
        <f t="shared" si="168"/>
        <v/>
      </c>
    </row>
    <row r="642" spans="1:47" s="77" customFormat="1" ht="18" customHeight="1">
      <c r="A642" s="299" t="str">
        <f>IF(E642=1,SUMIF(E$10:E642,1),"")</f>
        <v/>
      </c>
      <c r="B642" s="295">
        <f>IF(E642=1,1,IF(E642&gt;1,B641+1,""))</f>
        <v>5</v>
      </c>
      <c r="C642" s="397" t="str">
        <f>IF(E642="","",IF(E642=1,D642,C641))</f>
        <v>Trịnh Hữu Chung</v>
      </c>
      <c r="D642" s="398" t="s">
        <v>468</v>
      </c>
      <c r="E642" s="295">
        <v>5</v>
      </c>
      <c r="F642" s="690" t="s">
        <v>469</v>
      </c>
      <c r="G642" s="295">
        <v>1</v>
      </c>
      <c r="H642" s="413" t="s">
        <v>655</v>
      </c>
      <c r="I642" s="413"/>
      <c r="J642" s="413"/>
      <c r="K642" s="413"/>
      <c r="L642" s="413"/>
      <c r="M642" s="413"/>
      <c r="N642" s="196" t="s">
        <v>321</v>
      </c>
      <c r="O642" s="199">
        <v>1</v>
      </c>
      <c r="P642" s="199"/>
      <c r="Q642" s="199"/>
      <c r="R642" s="199"/>
      <c r="S642" s="404"/>
      <c r="T642" s="404"/>
      <c r="U642" s="404"/>
      <c r="V642" s="404"/>
      <c r="W642" s="404"/>
      <c r="X642" s="404"/>
      <c r="Y642" s="404"/>
      <c r="Z642" s="404"/>
      <c r="AA642" s="404"/>
      <c r="AB642" s="404"/>
      <c r="AC642" s="404"/>
      <c r="AD642" s="404"/>
      <c r="AE642" s="196"/>
      <c r="AF642" s="196"/>
      <c r="AG642" s="196" t="str">
        <f t="shared" si="166"/>
        <v/>
      </c>
      <c r="AH642" s="196"/>
      <c r="AI642" s="196"/>
      <c r="AJ642" s="404"/>
      <c r="AK642" s="196"/>
      <c r="AL642" s="301">
        <f t="shared" ca="1" si="167"/>
        <v>8.7452054794520553</v>
      </c>
      <c r="AM642" s="125" t="str">
        <f>IF(AND(E642=1,AG642=""),1,IF(AND(E642=1,O642=1,AG642="x"),#REF!,IF(AND(E642=1,O642&lt;&gt;1),O642,IF(OR(E642&gt;1,E642=0),""))))</f>
        <v/>
      </c>
      <c r="AN642" s="75" t="str">
        <f t="shared" si="168"/>
        <v/>
      </c>
    </row>
    <row r="643" spans="1:47" s="197" customFormat="1" ht="18" customHeight="1">
      <c r="A643" s="299">
        <v>181</v>
      </c>
      <c r="B643" s="295">
        <f>IF(E643=1,1,IF(E643&gt;1,#REF!+1,""))</f>
        <v>1</v>
      </c>
      <c r="C643" s="397" t="str">
        <f>IF(E643="","",IF(E643=1,D643,#REF!))</f>
        <v>Phạm Thúc Mạnh</v>
      </c>
      <c r="D643" s="438" t="s">
        <v>474</v>
      </c>
      <c r="E643" s="295">
        <v>1</v>
      </c>
      <c r="F643" s="690" t="s">
        <v>475</v>
      </c>
      <c r="G643" s="295">
        <v>1</v>
      </c>
      <c r="H643" s="523" t="s">
        <v>526</v>
      </c>
      <c r="I643" s="523"/>
      <c r="J643" s="523"/>
      <c r="K643" s="523"/>
      <c r="L643" s="523"/>
      <c r="M643" s="523"/>
      <c r="N643" s="295" t="s">
        <v>321</v>
      </c>
      <c r="O643" s="295">
        <v>6</v>
      </c>
      <c r="P643" s="295"/>
      <c r="Q643" s="295"/>
      <c r="R643" s="295"/>
      <c r="S643" s="404">
        <v>80</v>
      </c>
      <c r="T643" s="404">
        <v>10</v>
      </c>
      <c r="U643" s="404">
        <v>2</v>
      </c>
      <c r="V643" s="404"/>
      <c r="W643" s="404"/>
      <c r="X643" s="404"/>
      <c r="Y643" s="404"/>
      <c r="Z643" s="404"/>
      <c r="AA643" s="404"/>
      <c r="AB643" s="404"/>
      <c r="AC643" s="404"/>
      <c r="AD643" s="404"/>
      <c r="AE643" s="196"/>
      <c r="AF643" s="196"/>
      <c r="AG643" s="196" t="str">
        <f>IF(OR(AND(E643&lt;&gt;0,O643&lt;&gt;1),AND(E643=1,O643&lt;&gt;1),AND(E644=2,O644&lt;&gt;1)),"x","")</f>
        <v>x</v>
      </c>
      <c r="AH643" s="196"/>
      <c r="AI643" s="196"/>
      <c r="AJ643" s="404">
        <v>7</v>
      </c>
      <c r="AK643" s="196"/>
      <c r="AL643" s="301">
        <f t="shared" ca="1" si="167"/>
        <v>65.599999999999994</v>
      </c>
      <c r="AM643" s="125">
        <f t="shared" ref="AM643:AM648" si="169">IF(AND(E643=1,AG643=""),1,IF(AND(E643=1,O643=1,AG643="x"),O644,IF(AND(E643=1,O643&lt;&gt;1),O643,IF(OR(E643&gt;1,E643=0),""))))</f>
        <v>6</v>
      </c>
      <c r="AN643" s="75" t="e">
        <f t="shared" si="168"/>
        <v>#N/A</v>
      </c>
      <c r="AU643" s="77"/>
    </row>
    <row r="644" spans="1:47" s="77" customFormat="1" ht="18" customHeight="1">
      <c r="A644" s="299" t="str">
        <f>IF(E644=1,SUMIF(E$10:E644,1),"")</f>
        <v/>
      </c>
      <c r="B644" s="295">
        <f>IF(E644=1,1,IF(E644&gt;1,B643+1,""))</f>
        <v>2</v>
      </c>
      <c r="C644" s="397" t="str">
        <f>IF(E644="","",IF(E644=1,D644,C643))</f>
        <v>Phạm Thúc Mạnh</v>
      </c>
      <c r="D644" s="438" t="s">
        <v>476</v>
      </c>
      <c r="E644" s="295">
        <v>2</v>
      </c>
      <c r="F644" s="690" t="s">
        <v>477</v>
      </c>
      <c r="G644" s="295">
        <v>2</v>
      </c>
      <c r="H644" s="432" t="s">
        <v>527</v>
      </c>
      <c r="I644" s="432"/>
      <c r="J644" s="432"/>
      <c r="K644" s="432"/>
      <c r="L644" s="432"/>
      <c r="M644" s="432"/>
      <c r="N644" s="295" t="s">
        <v>321</v>
      </c>
      <c r="O644" s="295">
        <v>6</v>
      </c>
      <c r="P644" s="295"/>
      <c r="Q644" s="295"/>
      <c r="R644" s="295"/>
      <c r="S644" s="404"/>
      <c r="T644" s="403"/>
      <c r="U644" s="404"/>
      <c r="V644" s="404"/>
      <c r="W644" s="404"/>
      <c r="X644" s="404"/>
      <c r="Y644" s="404"/>
      <c r="Z644" s="404"/>
      <c r="AA644" s="404"/>
      <c r="AB644" s="404"/>
      <c r="AC644" s="404"/>
      <c r="AD644" s="404"/>
      <c r="AE644" s="196"/>
      <c r="AF644" s="196"/>
      <c r="AG644" s="196" t="str">
        <f>IF(OR(AND(E644&lt;&gt;0,O644&lt;&gt;1),AND(E644=1,O644&lt;&gt;1),AND(E645=2,O645&lt;&gt;1)),"x","")</f>
        <v>x</v>
      </c>
      <c r="AH644" s="196"/>
      <c r="AI644" s="196"/>
      <c r="AJ644" s="404"/>
      <c r="AK644" s="196"/>
      <c r="AL644" s="301">
        <f t="shared" ca="1" si="167"/>
        <v>69.62465753424658</v>
      </c>
      <c r="AM644" s="125" t="str">
        <f t="shared" si="169"/>
        <v/>
      </c>
      <c r="AN644" s="75" t="str">
        <f t="shared" si="168"/>
        <v/>
      </c>
      <c r="AU644" s="197"/>
    </row>
    <row r="645" spans="1:47" s="77" customFormat="1" ht="18" customHeight="1">
      <c r="A645" s="299" t="str">
        <f>IF(E645=1,SUMIF(E$10:E645,1),"")</f>
        <v/>
      </c>
      <c r="B645" s="295">
        <f>IF(E645=1,1,IF(E645&gt;1,B644+1,""))</f>
        <v>3</v>
      </c>
      <c r="C645" s="397" t="str">
        <f>IF(E645="","",IF(E645=1,D645,C644))</f>
        <v>Phạm Thúc Mạnh</v>
      </c>
      <c r="D645" s="438" t="s">
        <v>109</v>
      </c>
      <c r="E645" s="295">
        <v>3</v>
      </c>
      <c r="F645" s="690" t="s">
        <v>478</v>
      </c>
      <c r="G645" s="295">
        <v>1</v>
      </c>
      <c r="H645" s="523" t="s">
        <v>528</v>
      </c>
      <c r="I645" s="523"/>
      <c r="J645" s="523"/>
      <c r="K645" s="523"/>
      <c r="L645" s="523"/>
      <c r="M645" s="523"/>
      <c r="N645" s="295" t="s">
        <v>321</v>
      </c>
      <c r="O645" s="295">
        <v>6</v>
      </c>
      <c r="P645" s="295"/>
      <c r="Q645" s="295"/>
      <c r="R645" s="295"/>
      <c r="S645" s="404"/>
      <c r="T645" s="403"/>
      <c r="U645" s="404"/>
      <c r="V645" s="404"/>
      <c r="W645" s="404"/>
      <c r="X645" s="404"/>
      <c r="Y645" s="404"/>
      <c r="Z645" s="404"/>
      <c r="AA645" s="404"/>
      <c r="AB645" s="404"/>
      <c r="AC645" s="404"/>
      <c r="AD645" s="404"/>
      <c r="AE645" s="196"/>
      <c r="AF645" s="196"/>
      <c r="AG645" s="196" t="str">
        <f>IF(OR(AND(E645&lt;&gt;0,O645&lt;&gt;1),AND(E645=1,O645&lt;&gt;1),AND(E646=2,O646&lt;&gt;1)),"x","")</f>
        <v>x</v>
      </c>
      <c r="AH645" s="196"/>
      <c r="AI645" s="196"/>
      <c r="AJ645" s="404"/>
      <c r="AK645" s="196"/>
      <c r="AL645" s="301">
        <f t="shared" ca="1" si="167"/>
        <v>31.520547945205479</v>
      </c>
      <c r="AM645" s="125" t="str">
        <f t="shared" si="169"/>
        <v/>
      </c>
      <c r="AN645" s="75" t="str">
        <f t="shared" si="168"/>
        <v/>
      </c>
    </row>
    <row r="646" spans="1:47" s="77" customFormat="1" ht="18" customHeight="1">
      <c r="A646" s="299" t="str">
        <f>IF(E646=1,SUMIF(E$10:E646,1),"")</f>
        <v/>
      </c>
      <c r="B646" s="295">
        <f>IF(E646=1,1,IF(E646&gt;1,B645+1,""))</f>
        <v>4</v>
      </c>
      <c r="C646" s="397" t="str">
        <f>IF(E646="","",IF(E646=1,D646,C645))</f>
        <v>Phạm Thúc Mạnh</v>
      </c>
      <c r="D646" s="701" t="s">
        <v>385</v>
      </c>
      <c r="E646" s="295">
        <v>4</v>
      </c>
      <c r="F646" s="702" t="s">
        <v>479</v>
      </c>
      <c r="G646" s="295">
        <v>2</v>
      </c>
      <c r="H646" s="428" t="s">
        <v>753</v>
      </c>
      <c r="I646" s="428"/>
      <c r="J646" s="428"/>
      <c r="K646" s="428"/>
      <c r="L646" s="428"/>
      <c r="M646" s="428"/>
      <c r="N646" s="295" t="s">
        <v>321</v>
      </c>
      <c r="O646" s="295">
        <v>6</v>
      </c>
      <c r="P646" s="295"/>
      <c r="Q646" s="295"/>
      <c r="R646" s="295"/>
      <c r="S646" s="404"/>
      <c r="T646" s="403"/>
      <c r="U646" s="404"/>
      <c r="V646" s="404"/>
      <c r="W646" s="404"/>
      <c r="X646" s="404"/>
      <c r="Y646" s="404"/>
      <c r="Z646" s="404"/>
      <c r="AA646" s="404"/>
      <c r="AB646" s="404"/>
      <c r="AC646" s="404"/>
      <c r="AD646" s="404"/>
      <c r="AE646" s="196"/>
      <c r="AF646" s="196"/>
      <c r="AG646" s="196" t="str">
        <f>IF(OR(AND(E646&lt;&gt;0,O646&lt;&gt;1),AND(E646=1,O646&lt;&gt;1),AND(E647=2,O647&lt;&gt;1)),"x","")</f>
        <v>x</v>
      </c>
      <c r="AH646" s="196"/>
      <c r="AI646" s="196"/>
      <c r="AJ646" s="404"/>
      <c r="AK646" s="196"/>
      <c r="AL646" s="301">
        <f t="shared" ca="1" si="167"/>
        <v>29.421917808219177</v>
      </c>
      <c r="AM646" s="125" t="str">
        <f t="shared" si="169"/>
        <v/>
      </c>
      <c r="AN646" s="75" t="str">
        <f t="shared" si="168"/>
        <v/>
      </c>
      <c r="AU646" s="197"/>
    </row>
    <row r="647" spans="1:47" s="77" customFormat="1" ht="18" customHeight="1">
      <c r="A647" s="299" t="str">
        <f>IF(E647=1,SUMIF(E$10:E647,1),"")</f>
        <v/>
      </c>
      <c r="B647" s="295">
        <f t="shared" ref="B647:B649" si="170">IF(E647=1,1,IF(E647&gt;1,B646+1,""))</f>
        <v>5</v>
      </c>
      <c r="C647" s="397" t="str">
        <f t="shared" ref="C647:C649" si="171">IF(E647="","",IF(E647=1,D647,C646))</f>
        <v>Phạm Thúc Mạnh</v>
      </c>
      <c r="D647" s="701" t="s">
        <v>755</v>
      </c>
      <c r="E647" s="295">
        <v>5</v>
      </c>
      <c r="F647" s="702">
        <v>42250</v>
      </c>
      <c r="G647" s="295">
        <v>2</v>
      </c>
      <c r="H647" s="413" t="s">
        <v>754</v>
      </c>
      <c r="I647" s="413"/>
      <c r="J647" s="413"/>
      <c r="K647" s="413"/>
      <c r="L647" s="413"/>
      <c r="M647" s="413"/>
      <c r="N647" s="295" t="s">
        <v>321</v>
      </c>
      <c r="O647" s="295">
        <v>6</v>
      </c>
      <c r="P647" s="295"/>
      <c r="Q647" s="295"/>
      <c r="R647" s="295"/>
      <c r="S647" s="404"/>
      <c r="T647" s="403"/>
      <c r="U647" s="404"/>
      <c r="V647" s="404"/>
      <c r="W647" s="404"/>
      <c r="X647" s="404"/>
      <c r="Y647" s="404"/>
      <c r="Z647" s="404"/>
      <c r="AA647" s="404"/>
      <c r="AB647" s="404"/>
      <c r="AC647" s="404"/>
      <c r="AD647" s="404"/>
      <c r="AE647" s="196"/>
      <c r="AF647" s="196"/>
      <c r="AG647" s="196" t="str">
        <f t="shared" ref="AG647:AG648" si="172">IF(OR(AND(E647&lt;&gt;0,O647&lt;&gt;1),AND(E647=1,O647&lt;&gt;1),AND(E648=2,O648&lt;&gt;1)),"x","")</f>
        <v>x</v>
      </c>
      <c r="AH647" s="196" t="s">
        <v>106</v>
      </c>
      <c r="AI647" s="196"/>
      <c r="AJ647" s="404"/>
      <c r="AK647" s="196"/>
      <c r="AL647" s="301">
        <f t="shared" ca="1" si="167"/>
        <v>10.287671232876713</v>
      </c>
      <c r="AM647" s="125" t="str">
        <f t="shared" si="169"/>
        <v/>
      </c>
      <c r="AN647" s="75" t="str">
        <f t="shared" si="168"/>
        <v/>
      </c>
    </row>
    <row r="648" spans="1:47" s="77" customFormat="1" ht="18" customHeight="1">
      <c r="A648" s="299" t="str">
        <f>IF(E648=1,SUMIF(E$10:E648,1),"")</f>
        <v/>
      </c>
      <c r="B648" s="295">
        <f t="shared" si="170"/>
        <v>6</v>
      </c>
      <c r="C648" s="397" t="str">
        <f t="shared" si="171"/>
        <v>Phạm Thúc Mạnh</v>
      </c>
      <c r="D648" s="701" t="s">
        <v>110</v>
      </c>
      <c r="E648" s="295">
        <v>5</v>
      </c>
      <c r="F648" s="702" t="s">
        <v>480</v>
      </c>
      <c r="G648" s="295">
        <v>1</v>
      </c>
      <c r="H648" s="413" t="s">
        <v>756</v>
      </c>
      <c r="I648" s="413"/>
      <c r="J648" s="413"/>
      <c r="K648" s="413"/>
      <c r="L648" s="413"/>
      <c r="M648" s="413"/>
      <c r="N648" s="295" t="s">
        <v>321</v>
      </c>
      <c r="O648" s="295">
        <v>6</v>
      </c>
      <c r="P648" s="295"/>
      <c r="Q648" s="295"/>
      <c r="R648" s="295"/>
      <c r="S648" s="404"/>
      <c r="T648" s="403"/>
      <c r="U648" s="404"/>
      <c r="V648" s="404"/>
      <c r="W648" s="404"/>
      <c r="X648" s="404"/>
      <c r="Y648" s="404"/>
      <c r="Z648" s="404"/>
      <c r="AA648" s="404"/>
      <c r="AB648" s="404"/>
      <c r="AC648" s="404"/>
      <c r="AD648" s="404"/>
      <c r="AE648" s="196"/>
      <c r="AF648" s="196"/>
      <c r="AG648" s="196" t="str">
        <f t="shared" si="172"/>
        <v>x</v>
      </c>
      <c r="AH648" s="196" t="s">
        <v>106</v>
      </c>
      <c r="AI648" s="196"/>
      <c r="AJ648" s="404"/>
      <c r="AK648" s="196"/>
      <c r="AL648" s="301">
        <f t="shared" ca="1" si="167"/>
        <v>7.1479452054794521</v>
      </c>
      <c r="AM648" s="125" t="str">
        <f t="shared" si="169"/>
        <v/>
      </c>
      <c r="AN648" s="75" t="str">
        <f t="shared" si="168"/>
        <v/>
      </c>
      <c r="AU648" s="197"/>
    </row>
    <row r="649" spans="1:47" s="197" customFormat="1" ht="18" customHeight="1">
      <c r="A649" s="299" t="str">
        <f>IF(E649=1,SUMIF(E$10:E649,1),"")</f>
        <v/>
      </c>
      <c r="B649" s="295">
        <f t="shared" si="170"/>
        <v>7</v>
      </c>
      <c r="C649" s="397" t="str">
        <f t="shared" si="171"/>
        <v>Phạm Thúc Mạnh</v>
      </c>
      <c r="D649" s="438" t="s">
        <v>481</v>
      </c>
      <c r="E649" s="295">
        <v>7</v>
      </c>
      <c r="F649" s="690">
        <v>44473</v>
      </c>
      <c r="G649" s="295">
        <v>2</v>
      </c>
      <c r="H649" s="413" t="s">
        <v>757</v>
      </c>
      <c r="I649" s="413"/>
      <c r="J649" s="413"/>
      <c r="K649" s="413"/>
      <c r="L649" s="413"/>
      <c r="M649" s="413"/>
      <c r="N649" s="295" t="s">
        <v>321</v>
      </c>
      <c r="O649" s="295">
        <v>6</v>
      </c>
      <c r="P649" s="295"/>
      <c r="Q649" s="295"/>
      <c r="R649" s="295"/>
      <c r="S649" s="404"/>
      <c r="T649" s="404"/>
      <c r="U649" s="404"/>
      <c r="V649" s="404"/>
      <c r="W649" s="404"/>
      <c r="X649" s="404"/>
      <c r="Y649" s="404"/>
      <c r="Z649" s="404"/>
      <c r="AA649" s="404"/>
      <c r="AB649" s="404"/>
      <c r="AC649" s="404"/>
      <c r="AD649" s="404"/>
      <c r="AE649" s="196"/>
      <c r="AF649" s="196"/>
      <c r="AG649" s="196" t="s">
        <v>106</v>
      </c>
      <c r="AH649" s="196" t="s">
        <v>106</v>
      </c>
      <c r="AI649" s="196"/>
      <c r="AJ649" s="404"/>
      <c r="AK649" s="196"/>
      <c r="AL649" s="301">
        <f t="shared" ca="1" si="167"/>
        <v>4.1972602739726028</v>
      </c>
      <c r="AM649" s="125" t="str">
        <f>IF(AND(E649=1,AG649=""),1,IF(AND(E649=1,O649=1,AG649="x"),#REF!,IF(AND(E649=1,O649&lt;&gt;1),O649,IF(OR(E649&gt;1,E649=0),""))))</f>
        <v/>
      </c>
      <c r="AN649" s="75" t="str">
        <f t="shared" si="168"/>
        <v/>
      </c>
      <c r="AU649" s="77"/>
    </row>
    <row r="650" spans="1:47" s="77" customFormat="1" ht="18" customHeight="1">
      <c r="A650" s="299">
        <v>182</v>
      </c>
      <c r="B650" s="295">
        <f>IF(E650=1,1,IF(E650&gt;1,#REF!+1,""))</f>
        <v>1</v>
      </c>
      <c r="C650" s="397" t="str">
        <f>IF(E650="","",IF(E650=1,D650,#REF!))</f>
        <v>Trịnh Thị Chăm</v>
      </c>
      <c r="D650" s="397" t="s">
        <v>684</v>
      </c>
      <c r="E650" s="295">
        <v>1</v>
      </c>
      <c r="F650" s="483">
        <v>23446</v>
      </c>
      <c r="G650" s="295">
        <v>1</v>
      </c>
      <c r="H650" s="413" t="s">
        <v>683</v>
      </c>
      <c r="I650" s="413"/>
      <c r="J650" s="413"/>
      <c r="K650" s="413"/>
      <c r="L650" s="413"/>
      <c r="M650" s="413"/>
      <c r="N650" s="199" t="s">
        <v>321</v>
      </c>
      <c r="O650" s="199">
        <v>1</v>
      </c>
      <c r="P650" s="199"/>
      <c r="Q650" s="199"/>
      <c r="R650" s="199"/>
      <c r="S650" s="404">
        <v>110</v>
      </c>
      <c r="T650" s="404">
        <v>20</v>
      </c>
      <c r="U650" s="404">
        <v>2</v>
      </c>
      <c r="V650" s="404"/>
      <c r="W650" s="404"/>
      <c r="X650" s="404">
        <v>4</v>
      </c>
      <c r="Y650" s="404"/>
      <c r="Z650" s="404"/>
      <c r="AA650" s="404"/>
      <c r="AB650" s="404"/>
      <c r="AC650" s="404"/>
      <c r="AD650" s="404"/>
      <c r="AE650" s="196"/>
      <c r="AF650" s="196"/>
      <c r="AG650" s="196" t="s">
        <v>106</v>
      </c>
      <c r="AH650" s="196" t="s">
        <v>106</v>
      </c>
      <c r="AI650" s="196"/>
      <c r="AJ650" s="404">
        <v>6</v>
      </c>
      <c r="AK650" s="539"/>
      <c r="AL650" s="301">
        <f ca="1">IF(F650="","",(TODAY()-F650)/365)</f>
        <v>61.805479452054797</v>
      </c>
      <c r="AM650" s="125" t="e">
        <f>IF(AND(E650=1,AG650=""),1,IF(AND(E650=1,O650=1,AG650="x"),'[9]DS HN'!#REF!,IF(AND(E650=1,O650&lt;&gt;1),O650,IF(OR(E650&gt;1,E650=0),""))))</f>
        <v>#REF!</v>
      </c>
      <c r="AN650" s="75" t="e">
        <f>IF(AM650="","",(VLOOKUP(AM650,#REF!,2,0)))</f>
        <v>#REF!</v>
      </c>
      <c r="AS650" s="77" t="e">
        <f>#REF!-57</f>
        <v>#REF!</v>
      </c>
    </row>
    <row r="651" spans="1:47" ht="22.5" hidden="1" customHeight="1">
      <c r="A651" s="37"/>
      <c r="B651" s="37"/>
      <c r="C651" s="4"/>
      <c r="D651" s="37"/>
      <c r="H651" s="25"/>
      <c r="I651" s="25"/>
      <c r="J651" s="25"/>
      <c r="K651" s="25"/>
      <c r="L651" s="25"/>
      <c r="M651" s="25"/>
      <c r="V651" s="54"/>
      <c r="W651" s="54"/>
      <c r="X651" s="54"/>
      <c r="Y651" s="54"/>
      <c r="Z651" s="54"/>
      <c r="AA651" s="742" t="s">
        <v>2938</v>
      </c>
      <c r="AB651" s="742"/>
      <c r="AC651" s="742"/>
      <c r="AD651" s="742"/>
      <c r="AE651" s="742"/>
      <c r="AF651" s="742"/>
      <c r="AG651" s="742"/>
      <c r="AH651" s="742"/>
      <c r="AI651" s="742"/>
      <c r="AJ651" s="742"/>
      <c r="AK651" s="742"/>
    </row>
    <row r="652" spans="1:47" ht="11.25" hidden="1">
      <c r="A652" s="741" t="s">
        <v>638</v>
      </c>
      <c r="B652" s="741"/>
      <c r="C652" s="741"/>
      <c r="D652" s="741"/>
      <c r="E652" s="35"/>
      <c r="F652" s="35"/>
      <c r="G652" s="35"/>
      <c r="H652" s="35"/>
      <c r="I652" s="53"/>
      <c r="J652" s="53"/>
      <c r="K652" s="53"/>
      <c r="L652" s="53"/>
      <c r="M652" s="53"/>
      <c r="N652" s="728"/>
      <c r="O652" s="728"/>
      <c r="P652" s="728"/>
      <c r="Q652" s="728"/>
      <c r="R652" s="728"/>
      <c r="S652" s="728"/>
      <c r="T652" s="728"/>
      <c r="U652" s="728"/>
      <c r="V652" s="728"/>
      <c r="W652" s="728"/>
      <c r="X652" s="728"/>
      <c r="Y652" s="36"/>
      <c r="Z652" s="36"/>
      <c r="AA652" s="740" t="s">
        <v>812</v>
      </c>
      <c r="AB652" s="740"/>
      <c r="AC652" s="740"/>
      <c r="AD652" s="740"/>
      <c r="AE652" s="740"/>
      <c r="AF652" s="740"/>
      <c r="AG652" s="740"/>
      <c r="AH652" s="740"/>
      <c r="AI652" s="740"/>
      <c r="AJ652" s="740"/>
      <c r="AK652" s="740"/>
    </row>
    <row r="653" spans="1:47" ht="11.25" hidden="1">
      <c r="A653" s="55"/>
      <c r="B653" s="22"/>
      <c r="C653" s="22"/>
      <c r="D653" s="22"/>
      <c r="E653" s="22"/>
      <c r="F653" s="20"/>
      <c r="G653" s="22"/>
      <c r="N653" s="38"/>
      <c r="O653" s="23"/>
      <c r="P653" s="23"/>
      <c r="Q653" s="23"/>
      <c r="R653" s="23"/>
      <c r="S653" s="38"/>
      <c r="T653" s="20"/>
      <c r="U653" s="38"/>
      <c r="V653" s="38"/>
      <c r="W653" s="38"/>
      <c r="X653" s="38"/>
      <c r="Y653" s="38"/>
      <c r="Z653" s="38"/>
      <c r="AA653" s="38"/>
      <c r="AB653" s="38"/>
      <c r="AC653" s="38"/>
      <c r="AD653" s="38"/>
      <c r="AE653" s="38"/>
      <c r="AF653" s="38"/>
      <c r="AG653" s="38"/>
    </row>
    <row r="654" spans="1:47" ht="11.25" hidden="1">
      <c r="A654" s="55"/>
      <c r="B654" s="22"/>
      <c r="C654" s="22"/>
      <c r="D654" s="22"/>
      <c r="E654" s="22"/>
      <c r="F654" s="20"/>
      <c r="G654" s="22"/>
      <c r="N654" s="38"/>
      <c r="O654" s="23"/>
      <c r="P654" s="23"/>
      <c r="Q654" s="23"/>
      <c r="R654" s="23"/>
      <c r="S654" s="38"/>
      <c r="T654" s="20"/>
      <c r="U654" s="38"/>
      <c r="V654" s="38"/>
      <c r="W654" s="38"/>
      <c r="X654" s="38"/>
      <c r="Y654" s="38"/>
      <c r="Z654" s="38"/>
      <c r="AA654" s="38"/>
      <c r="AB654" s="38"/>
      <c r="AC654" s="38"/>
      <c r="AD654" s="38"/>
      <c r="AE654" s="38"/>
      <c r="AF654" s="38"/>
      <c r="AG654" s="38"/>
    </row>
    <row r="655" spans="1:47" ht="11.25" hidden="1">
      <c r="A655" s="55"/>
      <c r="B655" s="22"/>
      <c r="C655" s="22"/>
      <c r="D655" s="22"/>
      <c r="E655" s="22"/>
      <c r="F655" s="20"/>
      <c r="G655" s="22"/>
      <c r="N655" s="38"/>
      <c r="O655" s="23"/>
      <c r="P655" s="23"/>
      <c r="Q655" s="23"/>
      <c r="R655" s="23"/>
      <c r="S655" s="38"/>
      <c r="T655" s="20"/>
      <c r="U655" s="38"/>
      <c r="V655" s="38"/>
      <c r="W655" s="38"/>
      <c r="X655" s="38"/>
      <c r="Y655" s="38"/>
      <c r="Z655" s="38"/>
      <c r="AA655" s="38"/>
      <c r="AB655" s="38"/>
      <c r="AC655" s="38"/>
      <c r="AD655" s="38"/>
      <c r="AE655" s="38"/>
      <c r="AF655" s="38"/>
      <c r="AG655" s="38"/>
    </row>
    <row r="656" spans="1:47" ht="11.25" hidden="1">
      <c r="A656" s="55"/>
      <c r="B656" s="22"/>
      <c r="C656" s="22"/>
      <c r="D656" s="22"/>
      <c r="E656" s="22"/>
      <c r="F656" s="20"/>
      <c r="G656" s="22"/>
      <c r="N656" s="38"/>
      <c r="O656" s="23"/>
      <c r="P656" s="23"/>
      <c r="Q656" s="23"/>
      <c r="R656" s="23"/>
      <c r="S656" s="38"/>
      <c r="T656" s="20"/>
      <c r="U656" s="38"/>
      <c r="V656" s="38"/>
      <c r="W656" s="38"/>
      <c r="X656" s="38"/>
      <c r="Y656" s="38"/>
      <c r="Z656" s="38"/>
      <c r="AA656" s="38"/>
      <c r="AB656" s="38"/>
      <c r="AC656" s="38"/>
      <c r="AD656" s="38"/>
      <c r="AE656" s="38"/>
      <c r="AF656" s="38"/>
      <c r="AG656" s="38"/>
    </row>
    <row r="657" spans="1:37" s="8" customFormat="1" ht="10.5" hidden="1">
      <c r="A657" s="728" t="s">
        <v>995</v>
      </c>
      <c r="B657" s="728"/>
      <c r="C657" s="728"/>
      <c r="D657" s="728"/>
      <c r="F657" s="41"/>
      <c r="H657" s="41"/>
      <c r="I657" s="41"/>
      <c r="J657" s="41"/>
      <c r="K657" s="41"/>
      <c r="L657" s="41"/>
      <c r="M657" s="41"/>
      <c r="N657" s="741"/>
      <c r="O657" s="741"/>
      <c r="P657" s="741"/>
      <c r="Q657" s="741"/>
      <c r="R657" s="741"/>
      <c r="S657" s="741"/>
      <c r="T657" s="741"/>
      <c r="U657" s="741"/>
      <c r="V657" s="741"/>
      <c r="W657" s="741"/>
      <c r="X657" s="741"/>
      <c r="Y657" s="41"/>
      <c r="Z657" s="41"/>
      <c r="AA657" s="741" t="s">
        <v>2939</v>
      </c>
      <c r="AB657" s="741"/>
      <c r="AC657" s="741"/>
      <c r="AD657" s="741"/>
      <c r="AE657" s="741"/>
      <c r="AF657" s="741"/>
      <c r="AG657" s="741"/>
      <c r="AH657" s="741"/>
      <c r="AI657" s="741"/>
      <c r="AJ657" s="741"/>
      <c r="AK657" s="741"/>
    </row>
    <row r="658" spans="1:37" ht="15" hidden="1" customHeight="1"/>
    <row r="659" spans="1:37" ht="15" hidden="1" customHeight="1"/>
    <row r="660" spans="1:37" ht="15" hidden="1" customHeight="1"/>
    <row r="661" spans="1:37" ht="15" hidden="1" customHeight="1"/>
    <row r="662" spans="1:37" ht="15" hidden="1" customHeight="1"/>
  </sheetData>
  <autoFilter ref="A8:AR650" xr:uid="{00000000-0009-0000-0000-000001000000}"/>
  <mergeCells count="35">
    <mergeCell ref="A6:A7"/>
    <mergeCell ref="N6:N7"/>
    <mergeCell ref="U6:AF6"/>
    <mergeCell ref="H6:H7"/>
    <mergeCell ref="S6:T6"/>
    <mergeCell ref="M6:M7"/>
    <mergeCell ref="P6:P7"/>
    <mergeCell ref="Q6:Q7"/>
    <mergeCell ref="R6:R7"/>
    <mergeCell ref="B6:B7"/>
    <mergeCell ref="AJ6:AJ7"/>
    <mergeCell ref="AK6:AK7"/>
    <mergeCell ref="G6:G7"/>
    <mergeCell ref="O6:O7"/>
    <mergeCell ref="C6:C7"/>
    <mergeCell ref="I6:I7"/>
    <mergeCell ref="J6:J7"/>
    <mergeCell ref="K6:K7"/>
    <mergeCell ref="L6:L7"/>
    <mergeCell ref="D6:D7"/>
    <mergeCell ref="E6:E7"/>
    <mergeCell ref="F6:F7"/>
    <mergeCell ref="AG6:AI6"/>
    <mergeCell ref="AB1:AK1"/>
    <mergeCell ref="A4:AK4"/>
    <mergeCell ref="AB5:AK5"/>
    <mergeCell ref="A2:D2"/>
    <mergeCell ref="N2:AK2"/>
    <mergeCell ref="AA651:AK651"/>
    <mergeCell ref="A652:D652"/>
    <mergeCell ref="N652:X652"/>
    <mergeCell ref="AA652:AK652"/>
    <mergeCell ref="A657:D657"/>
    <mergeCell ref="N657:X657"/>
    <mergeCell ref="AA657:AK657"/>
  </mergeCells>
  <conditionalFormatting sqref="C386:C393">
    <cfRule type="expression" dxfId="126" priority="55" stopIfTrue="1">
      <formula>#REF! = "1. Chủ hộ"</formula>
    </cfRule>
  </conditionalFormatting>
  <conditionalFormatting sqref="D386:D392">
    <cfRule type="expression" dxfId="125" priority="56" stopIfTrue="1">
      <formula>#REF! = "1. Chủ hộ"</formula>
    </cfRule>
  </conditionalFormatting>
  <conditionalFormatting sqref="E387:E392">
    <cfRule type="expression" dxfId="124" priority="54" stopIfTrue="1">
      <formula>#REF! = "1. Chủ hộ"</formula>
    </cfRule>
  </conditionalFormatting>
  <conditionalFormatting sqref="G246:H246">
    <cfRule type="expression" dxfId="123" priority="60" stopIfTrue="1">
      <formula>#REF! = "1. Chủ hộ"</formula>
    </cfRule>
  </conditionalFormatting>
  <conditionalFormatting sqref="H9:H15">
    <cfRule type="expression" dxfId="122" priority="89" stopIfTrue="1">
      <formula>#REF! = "1. Chủ hộ"</formula>
    </cfRule>
  </conditionalFormatting>
  <conditionalFormatting sqref="H21:H28 H37:H38">
    <cfRule type="expression" dxfId="121" priority="88" stopIfTrue="1">
      <formula>#REF! = "1. Chủ hộ"</formula>
    </cfRule>
  </conditionalFormatting>
  <conditionalFormatting sqref="H29">
    <cfRule type="duplicateValues" dxfId="120" priority="83"/>
  </conditionalFormatting>
  <conditionalFormatting sqref="H30 H109:H131 H140">
    <cfRule type="expression" dxfId="119" priority="86" stopIfTrue="1">
      <formula>#REF! = "1. Chủ hộ"</formula>
    </cfRule>
  </conditionalFormatting>
  <conditionalFormatting sqref="H33:H36">
    <cfRule type="duplicateValues" dxfId="118" priority="85"/>
  </conditionalFormatting>
  <conditionalFormatting sqref="H47:H57 H133:H135 H145:H148">
    <cfRule type="expression" dxfId="117" priority="84" stopIfTrue="1">
      <formula>#REF! = "1. Chủ hộ"</formula>
    </cfRule>
  </conditionalFormatting>
  <conditionalFormatting sqref="H78">
    <cfRule type="expression" dxfId="116" priority="82" stopIfTrue="1">
      <formula>#REF! = "1. Chủ hộ"</formula>
    </cfRule>
  </conditionalFormatting>
  <conditionalFormatting sqref="H94:H96">
    <cfRule type="duplicateValues" dxfId="115" priority="91"/>
  </conditionalFormatting>
  <conditionalFormatting sqref="H104">
    <cfRule type="duplicateValues" dxfId="114" priority="2"/>
  </conditionalFormatting>
  <conditionalFormatting sqref="H108">
    <cfRule type="duplicateValues" dxfId="113" priority="1"/>
  </conditionalFormatting>
  <conditionalFormatting sqref="H137">
    <cfRule type="duplicateValues" dxfId="112" priority="70"/>
  </conditionalFormatting>
  <conditionalFormatting sqref="H138:H139">
    <cfRule type="duplicateValues" dxfId="111" priority="69"/>
  </conditionalFormatting>
  <conditionalFormatting sqref="H142:H143">
    <cfRule type="expression" dxfId="110" priority="80" stopIfTrue="1">
      <formula>#REF! = "1. Chủ hộ"</formula>
    </cfRule>
  </conditionalFormatting>
  <conditionalFormatting sqref="H150:H151">
    <cfRule type="expression" dxfId="109" priority="79" stopIfTrue="1">
      <formula>#REF! = "1. Chủ hộ"</formula>
    </cfRule>
  </conditionalFormatting>
  <conditionalFormatting sqref="H153:H162 H237 H241:H245 H266:H286 F386:H392">
    <cfRule type="expression" dxfId="108" priority="53" stopIfTrue="1">
      <formula>#REF! = "1. Chủ hộ"</formula>
    </cfRule>
  </conditionalFormatting>
  <conditionalFormatting sqref="H164:H166">
    <cfRule type="expression" dxfId="107" priority="74" stopIfTrue="1">
      <formula>#REF! = "1. Chủ hộ"</formula>
    </cfRule>
  </conditionalFormatting>
  <conditionalFormatting sqref="H168:H169 H247:H250 H308:H350 H358:H370 H420:H432 H436:H475 H477:M477">
    <cfRule type="expression" dxfId="106" priority="90" stopIfTrue="1">
      <formula>#REF! = "1. Chủ hộ"</formula>
    </cfRule>
  </conditionalFormatting>
  <conditionalFormatting sqref="H173">
    <cfRule type="expression" dxfId="105" priority="71" stopIfTrue="1">
      <formula>#REF! = "1. Chủ hộ"</formula>
    </cfRule>
  </conditionalFormatting>
  <conditionalFormatting sqref="H179">
    <cfRule type="duplicateValues" dxfId="104" priority="3"/>
  </conditionalFormatting>
  <conditionalFormatting sqref="H180:H182">
    <cfRule type="expression" dxfId="103" priority="78" stopIfTrue="1">
      <formula>#REF! = "1. Chủ hộ"</formula>
    </cfRule>
  </conditionalFormatting>
  <conditionalFormatting sqref="H188:H196">
    <cfRule type="expression" dxfId="102" priority="77" stopIfTrue="1">
      <formula>#REF! = "1. Chủ hộ"</formula>
    </cfRule>
  </conditionalFormatting>
  <conditionalFormatting sqref="H199:H200">
    <cfRule type="expression" dxfId="101" priority="76" stopIfTrue="1">
      <formula>#REF! = "1. Chủ hộ"</formula>
    </cfRule>
  </conditionalFormatting>
  <conditionalFormatting sqref="H201">
    <cfRule type="duplicateValues" dxfId="100" priority="5"/>
  </conditionalFormatting>
  <conditionalFormatting sqref="H202">
    <cfRule type="duplicateValues" dxfId="99" priority="4"/>
  </conditionalFormatting>
  <conditionalFormatting sqref="H203:H205">
    <cfRule type="expression" dxfId="98" priority="68" stopIfTrue="1">
      <formula>#REF! = "1. Chủ hộ"</formula>
    </cfRule>
  </conditionalFormatting>
  <conditionalFormatting sqref="H207">
    <cfRule type="expression" dxfId="97" priority="67" stopIfTrue="1">
      <formula>#REF! = "1. Chủ hộ"</formula>
    </cfRule>
  </conditionalFormatting>
  <conditionalFormatting sqref="H209:H216">
    <cfRule type="expression" dxfId="96" priority="66" stopIfTrue="1">
      <formula>#REF! = "1. Chủ hộ"</formula>
    </cfRule>
  </conditionalFormatting>
  <conditionalFormatting sqref="H218:H219">
    <cfRule type="expression" dxfId="95" priority="65" stopIfTrue="1">
      <formula>#REF! = "1. Chủ hộ"</formula>
    </cfRule>
  </conditionalFormatting>
  <conditionalFormatting sqref="H222:H226">
    <cfRule type="expression" dxfId="94" priority="64" stopIfTrue="1">
      <formula>#REF! = "1. Chủ hộ"</formula>
    </cfRule>
  </conditionalFormatting>
  <conditionalFormatting sqref="H229">
    <cfRule type="expression" dxfId="93" priority="63" stopIfTrue="1">
      <formula>#REF! = "1. Chủ hộ"</formula>
    </cfRule>
  </conditionalFormatting>
  <conditionalFormatting sqref="H231:H232">
    <cfRule type="expression" dxfId="92" priority="62" stopIfTrue="1">
      <formula>#REF! = "1. Chủ hộ"</formula>
    </cfRule>
  </conditionalFormatting>
  <conditionalFormatting sqref="H233">
    <cfRule type="duplicateValues" dxfId="91" priority="11"/>
  </conditionalFormatting>
  <conditionalFormatting sqref="H234:H235">
    <cfRule type="duplicateValues" dxfId="90" priority="10"/>
  </conditionalFormatting>
  <conditionalFormatting sqref="H236">
    <cfRule type="duplicateValues" dxfId="89" priority="9"/>
  </conditionalFormatting>
  <conditionalFormatting sqref="H238">
    <cfRule type="duplicateValues" dxfId="88" priority="8"/>
  </conditionalFormatting>
  <conditionalFormatting sqref="H239">
    <cfRule type="duplicateValues" dxfId="87" priority="7"/>
  </conditionalFormatting>
  <conditionalFormatting sqref="H240">
    <cfRule type="duplicateValues" dxfId="86" priority="6"/>
  </conditionalFormatting>
  <conditionalFormatting sqref="H253:H254">
    <cfRule type="expression" dxfId="85" priority="59" stopIfTrue="1">
      <formula>#REF! = "1. Chủ hộ"</formula>
    </cfRule>
  </conditionalFormatting>
  <conditionalFormatting sqref="H259:H264">
    <cfRule type="expression" dxfId="84" priority="61" stopIfTrue="1">
      <formula>#REF! = "1. Chủ hộ"</formula>
    </cfRule>
  </conditionalFormatting>
  <conditionalFormatting sqref="H287">
    <cfRule type="duplicateValues" dxfId="83" priority="33"/>
  </conditionalFormatting>
  <conditionalFormatting sqref="H288">
    <cfRule type="duplicateValues" dxfId="82" priority="32"/>
  </conditionalFormatting>
  <conditionalFormatting sqref="H289:H290">
    <cfRule type="expression" dxfId="81" priority="58" stopIfTrue="1">
      <formula>#REF! = "1. Chủ hộ"</formula>
    </cfRule>
  </conditionalFormatting>
  <conditionalFormatting sqref="H291">
    <cfRule type="duplicateValues" dxfId="80" priority="31"/>
  </conditionalFormatting>
  <conditionalFormatting sqref="H292">
    <cfRule type="duplicateValues" dxfId="79" priority="30"/>
  </conditionalFormatting>
  <conditionalFormatting sqref="H293:H294">
    <cfRule type="expression" dxfId="78" priority="57" stopIfTrue="1">
      <formula>#REF! = "1. Chủ hộ"</formula>
    </cfRule>
  </conditionalFormatting>
  <conditionalFormatting sqref="H295">
    <cfRule type="duplicateValues" dxfId="77" priority="29"/>
    <cfRule type="duplicateValues" dxfId="76" priority="28"/>
    <cfRule type="duplicateValues" dxfId="75" priority="27"/>
  </conditionalFormatting>
  <conditionalFormatting sqref="H296">
    <cfRule type="duplicateValues" dxfId="74" priority="26"/>
    <cfRule type="duplicateValues" dxfId="73" priority="25"/>
    <cfRule type="duplicateValues" dxfId="72" priority="24"/>
  </conditionalFormatting>
  <conditionalFormatting sqref="H297">
    <cfRule type="duplicateValues" dxfId="71" priority="22"/>
    <cfRule type="duplicateValues" dxfId="70" priority="23"/>
    <cfRule type="duplicateValues" dxfId="69" priority="21"/>
  </conditionalFormatting>
  <conditionalFormatting sqref="H298">
    <cfRule type="duplicateValues" dxfId="68" priority="20"/>
    <cfRule type="duplicateValues" dxfId="67" priority="19"/>
    <cfRule type="duplicateValues" dxfId="66" priority="18"/>
  </conditionalFormatting>
  <conditionalFormatting sqref="H299:H306">
    <cfRule type="expression" dxfId="65" priority="37" stopIfTrue="1">
      <formula>#REF! = "1. Chủ hộ"</formula>
    </cfRule>
  </conditionalFormatting>
  <conditionalFormatting sqref="H307">
    <cfRule type="duplicateValues" dxfId="64" priority="12"/>
  </conditionalFormatting>
  <conditionalFormatting sqref="H393">
    <cfRule type="duplicateValues" dxfId="63" priority="13"/>
  </conditionalFormatting>
  <conditionalFormatting sqref="H397">
    <cfRule type="duplicateValues" dxfId="62" priority="14"/>
  </conditionalFormatting>
  <conditionalFormatting sqref="H433">
    <cfRule type="duplicateValues" dxfId="61" priority="35"/>
  </conditionalFormatting>
  <conditionalFormatting sqref="H434">
    <cfRule type="duplicateValues" dxfId="60" priority="36"/>
  </conditionalFormatting>
  <conditionalFormatting sqref="H435">
    <cfRule type="duplicateValues" dxfId="59" priority="34"/>
  </conditionalFormatting>
  <conditionalFormatting sqref="H508">
    <cfRule type="duplicateValues" dxfId="58" priority="15"/>
  </conditionalFormatting>
  <conditionalFormatting sqref="H515">
    <cfRule type="duplicateValues" dxfId="57" priority="17"/>
  </conditionalFormatting>
  <conditionalFormatting sqref="H516:H517">
    <cfRule type="duplicateValues" dxfId="56" priority="16"/>
  </conditionalFormatting>
  <conditionalFormatting sqref="H597">
    <cfRule type="duplicateValues" dxfId="55" priority="43"/>
  </conditionalFormatting>
  <conditionalFormatting sqref="H626">
    <cfRule type="duplicateValues" dxfId="54" priority="92"/>
  </conditionalFormatting>
  <conditionalFormatting sqref="H582:L582">
    <cfRule type="expression" dxfId="53" priority="48" stopIfTrue="1">
      <formula>#REF! = "1. Chủ hộ"</formula>
    </cfRule>
  </conditionalFormatting>
  <conditionalFormatting sqref="H170:M171">
    <cfRule type="expression" dxfId="52" priority="73" stopIfTrue="1">
      <formula>#REF! = "1. Chủ hộ"</formula>
    </cfRule>
  </conditionalFormatting>
  <conditionalFormatting sqref="H497:M497">
    <cfRule type="expression" dxfId="51" priority="51" stopIfTrue="1">
      <formula>#REF! = "1. Chủ hộ"</formula>
    </cfRule>
  </conditionalFormatting>
  <conditionalFormatting sqref="H501:M501">
    <cfRule type="expression" dxfId="50" priority="52" stopIfTrue="1">
      <formula>#REF! = "1. Chủ hộ"</formula>
    </cfRule>
  </conditionalFormatting>
  <conditionalFormatting sqref="H525:M525">
    <cfRule type="expression" dxfId="49" priority="50" stopIfTrue="1">
      <formula>#REF! = "1. Chủ hộ"</formula>
    </cfRule>
  </conditionalFormatting>
  <conditionalFormatting sqref="H576:M576 M579 M581">
    <cfRule type="expression" dxfId="48" priority="49" stopIfTrue="1">
      <formula>#REF! = "1. Chủ hộ"</formula>
    </cfRule>
  </conditionalFormatting>
  <conditionalFormatting sqref="H589:M589">
    <cfRule type="expression" dxfId="47" priority="44" stopIfTrue="1">
      <formula>#REF! = "1. Chủ hộ"</formula>
    </cfRule>
  </conditionalFormatting>
  <conditionalFormatting sqref="H605:M605">
    <cfRule type="expression" dxfId="46" priority="38" stopIfTrue="1">
      <formula>#REF! = "1. Chủ hộ"</formula>
    </cfRule>
  </conditionalFormatting>
  <conditionalFormatting sqref="H611:M611">
    <cfRule type="expression" dxfId="45" priority="46" stopIfTrue="1">
      <formula>#REF! = "1. Chủ hộ"</formula>
    </cfRule>
  </conditionalFormatting>
  <conditionalFormatting sqref="H613:M613">
    <cfRule type="expression" dxfId="44" priority="47" stopIfTrue="1">
      <formula>#REF! = "1. Chủ hộ"</formula>
    </cfRule>
  </conditionalFormatting>
  <conditionalFormatting sqref="H617:M617">
    <cfRule type="expression" dxfId="43" priority="45" stopIfTrue="1">
      <formula>#REF! = "1. Chủ hộ"</formula>
    </cfRule>
  </conditionalFormatting>
  <conditionalFormatting sqref="H620:M621">
    <cfRule type="expression" dxfId="42" priority="42" stopIfTrue="1">
      <formula>#REF! = "1. Chủ hộ"</formula>
    </cfRule>
  </conditionalFormatting>
  <conditionalFormatting sqref="H625:M625">
    <cfRule type="expression" dxfId="41" priority="41" stopIfTrue="1">
      <formula>#REF! = "1. Chủ hộ"</formula>
    </cfRule>
  </conditionalFormatting>
  <conditionalFormatting sqref="H635:M635">
    <cfRule type="expression" dxfId="40" priority="40" stopIfTrue="1">
      <formula>#REF! = "1. Chủ hộ"</formula>
    </cfRule>
  </conditionalFormatting>
  <conditionalFormatting sqref="H637:M637">
    <cfRule type="expression" dxfId="39" priority="39" stopIfTrue="1">
      <formula>#REF! = "1. Chủ hộ"</formula>
    </cfRule>
  </conditionalFormatting>
  <conditionalFormatting sqref="I169:M169">
    <cfRule type="expression" dxfId="38" priority="72" stopIfTrue="1">
      <formula>#REF! = "1. Chủ hộ"</formula>
    </cfRule>
  </conditionalFormatting>
  <dataValidations count="4">
    <dataValidation type="whole" allowBlank="1" showInputMessage="1" showErrorMessage="1" error="Nhập bằng số" sqref="O163" xr:uid="{C279756B-B891-45F0-A8DC-98757D9F9446}">
      <formula1>1</formula1>
      <formula2>9</formula2>
    </dataValidation>
    <dataValidation type="whole" allowBlank="1" showInputMessage="1" showErrorMessage="1" error="Nam = 1; Nữ = 2" prompt="Nam = 1; Nữ = 2" sqref="G30 G20 G47:G62 G85:G93 G78 G97:G99 F162 G163 F164:F165 F172:F173 G230 F229 F231:F233 F235:F238 G234 F246:F253 F299:F305 G308:G324 G330:G331 G343:G349 G351:G353 G386:G392 G394:G395 G401:G419 F109:F132" xr:uid="{9B6A8194-361B-4905-813A-F7BFB638E9D9}">
      <formula1>1</formula1>
      <formula2>2</formula2>
    </dataValidation>
    <dataValidation type="whole" allowBlank="1" showInputMessage="1" showErrorMessage="1" error="Chủ hộ = 1; Vợ/chồng = 2; con = 3;; Bố/mẹ = 4; khác = 5" prompt="Chủ hộ = 1; Vợ/chồng = 2; con = 3;; Bố/mẹ = 4; khác = 5" sqref="E30 E20 E47:E62 E85:E93 E78 E97:E99 E162:E165 E229:E238 E247:E253 E299:E305 E308:E324 E330:E331 E343:E349 E351:E353 E386:E392 E394:E395 E401:E419 E172:E174 E109:E132" xr:uid="{42DDD63A-D64E-40EB-8AF2-2684E6C40D05}">
      <formula1>1</formula1>
      <formula2>5</formula2>
    </dataValidation>
    <dataValidation allowBlank="1" showInputMessage="1" showErrorMessage="1" error="Nhập bằng số" sqref="H9:M10 H12:M13 H39:M41 H15:M15 H44:H46 H43:M43 I44:M45 H30 H47:M62 I17:M20 H17:H19 H24:M27 H80:M93 H78:M78 H97:M99 H101:M108 H163 H169:M171 H230 H234 H308:M349 H351:M353 J367:M370 H367:H370 H371:M376 H394:M395 H386:H392 H382:M385 H401:M419" xr:uid="{32B2157C-E55B-4119-98DB-F81178563F46}"/>
  </dataValidations>
  <hyperlinks>
    <hyperlink ref="D35" r:id="rId1" display="PHẠM ÁNH NGUYỆT" xr:uid="{78493240-2450-4F78-AA70-DE5C0BFE68FF}"/>
    <hyperlink ref="D36" r:id="rId2" display="PHẠM THỊ LINH NHI" xr:uid="{7D3BA1A8-77B3-4BEC-AB37-139FB619359E}"/>
    <hyperlink ref="D34" r:id="rId3" display="CAO THỊ LAN" xr:uid="{1FD2460B-BE51-469D-BC59-CF79A077703B}"/>
    <hyperlink ref="AP626" r:id="rId4" xr:uid="{B376DFE9-FFDB-4893-8B70-A0FF77855474}"/>
  </hyperlinks>
  <pageMargins left="0.45" right="0.2" top="0.25" bottom="0.25" header="0.05" footer="0.05"/>
  <pageSetup scale="85" orientation="landscape" r:id="rId5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99"/>
  <sheetViews>
    <sheetView tabSelected="1" topLeftCell="A22" workbookViewId="0">
      <selection activeCell="E109" sqref="E109"/>
    </sheetView>
  </sheetViews>
  <sheetFormatPr defaultColWidth="9" defaultRowHeight="11.25"/>
  <cols>
    <col min="1" max="1" width="6.75" style="6" customWidth="1"/>
    <col min="2" max="2" width="7.5" style="6" customWidth="1"/>
    <col min="3" max="3" width="15.5" style="7" customWidth="1"/>
    <col min="4" max="4" width="5.25" style="6" customWidth="1"/>
    <col min="5" max="5" width="5.625" style="6" customWidth="1"/>
    <col min="6" max="6" width="9.875" style="25" customWidth="1"/>
    <col min="7" max="7" width="11" style="6" customWidth="1"/>
    <col min="8" max="8" width="6.875" style="6" customWidth="1"/>
    <col min="9" max="9" width="12.875" style="6" customWidth="1"/>
    <col min="10" max="10" width="7" style="6" customWidth="1"/>
    <col min="11" max="11" width="7.75" style="6" customWidth="1"/>
    <col min="12" max="12" width="11" style="6" customWidth="1"/>
    <col min="13" max="13" width="12.625" style="6" customWidth="1"/>
    <col min="14" max="17" width="0" style="6" hidden="1" customWidth="1"/>
    <col min="18" max="16384" width="9" style="6"/>
  </cols>
  <sheetData>
    <row r="1" spans="1:13" ht="33.75" customHeight="1">
      <c r="A1" s="731" t="s">
        <v>636</v>
      </c>
      <c r="B1" s="728"/>
      <c r="C1" s="728"/>
      <c r="F1" s="731" t="s">
        <v>637</v>
      </c>
      <c r="G1" s="731"/>
      <c r="H1" s="731"/>
      <c r="I1" s="731"/>
      <c r="J1" s="731"/>
      <c r="K1" s="731"/>
      <c r="L1" s="731"/>
      <c r="M1" s="731"/>
    </row>
    <row r="2" spans="1:13" ht="16.5" customHeight="1">
      <c r="A2" s="728" t="s">
        <v>28</v>
      </c>
      <c r="B2" s="728"/>
      <c r="C2" s="728"/>
      <c r="D2" s="728"/>
      <c r="E2" s="728"/>
      <c r="F2" s="728"/>
      <c r="G2" s="728"/>
      <c r="H2" s="728"/>
      <c r="I2" s="728"/>
      <c r="J2" s="728"/>
      <c r="K2" s="728"/>
      <c r="L2" s="728"/>
      <c r="M2" s="728"/>
    </row>
    <row r="3" spans="1:13" s="33" customFormat="1" ht="18.75" customHeight="1">
      <c r="A3" s="753" t="s">
        <v>29</v>
      </c>
      <c r="B3" s="753" t="s">
        <v>30</v>
      </c>
      <c r="C3" s="753" t="s">
        <v>642</v>
      </c>
      <c r="D3" s="753" t="s">
        <v>643</v>
      </c>
      <c r="E3" s="753" t="s">
        <v>644</v>
      </c>
      <c r="F3" s="754" t="s">
        <v>25</v>
      </c>
      <c r="G3" s="753" t="s">
        <v>26</v>
      </c>
      <c r="H3" s="753" t="s">
        <v>645</v>
      </c>
      <c r="I3" s="753" t="s">
        <v>31</v>
      </c>
      <c r="J3" s="753" t="s">
        <v>32</v>
      </c>
      <c r="K3" s="753"/>
      <c r="L3" s="753" t="s">
        <v>104</v>
      </c>
      <c r="M3" s="753" t="s">
        <v>646</v>
      </c>
    </row>
    <row r="4" spans="1:13" s="33" customFormat="1" ht="39.75" customHeight="1">
      <c r="A4" s="753"/>
      <c r="B4" s="753"/>
      <c r="C4" s="753"/>
      <c r="D4" s="753"/>
      <c r="E4" s="753"/>
      <c r="F4" s="754"/>
      <c r="G4" s="753"/>
      <c r="H4" s="753"/>
      <c r="I4" s="753"/>
      <c r="J4" s="46" t="s">
        <v>16</v>
      </c>
      <c r="K4" s="46" t="s">
        <v>17</v>
      </c>
      <c r="L4" s="753"/>
      <c r="M4" s="753"/>
    </row>
    <row r="5" spans="1:13" s="45" customFormat="1" ht="14.1" customHeight="1">
      <c r="A5" s="31">
        <v>1</v>
      </c>
      <c r="B5" s="31">
        <v>2</v>
      </c>
      <c r="C5" s="32">
        <v>3</v>
      </c>
      <c r="D5" s="31">
        <v>4</v>
      </c>
      <c r="E5" s="31">
        <v>5</v>
      </c>
      <c r="F5" s="31">
        <v>6</v>
      </c>
      <c r="G5" s="31">
        <v>7</v>
      </c>
      <c r="H5" s="31">
        <v>8</v>
      </c>
      <c r="I5" s="31">
        <v>9</v>
      </c>
      <c r="J5" s="31">
        <v>10</v>
      </c>
      <c r="K5" s="31">
        <v>11</v>
      </c>
      <c r="L5" s="31">
        <v>12</v>
      </c>
      <c r="M5" s="31">
        <v>13</v>
      </c>
    </row>
    <row r="6" spans="1:13" s="70" customFormat="1" ht="12.75">
      <c r="A6" s="295">
        <v>1</v>
      </c>
      <c r="B6" s="295">
        <v>1</v>
      </c>
      <c r="C6" s="398" t="s">
        <v>1446</v>
      </c>
      <c r="D6" s="196">
        <v>1</v>
      </c>
      <c r="E6" s="200">
        <v>1</v>
      </c>
      <c r="F6" s="399">
        <v>25449</v>
      </c>
      <c r="G6" s="428" t="s">
        <v>1447</v>
      </c>
      <c r="H6" s="295">
        <v>1</v>
      </c>
      <c r="I6" s="196" t="s">
        <v>911</v>
      </c>
      <c r="J6" s="711" t="s">
        <v>2393</v>
      </c>
      <c r="K6" s="711" t="s">
        <v>800</v>
      </c>
      <c r="L6" s="404">
        <v>3</v>
      </c>
      <c r="M6" s="404" t="s">
        <v>2394</v>
      </c>
    </row>
    <row r="7" spans="1:13" s="70" customFormat="1" ht="12.75">
      <c r="A7" s="295">
        <v>2</v>
      </c>
      <c r="B7" s="295">
        <v>1</v>
      </c>
      <c r="C7" s="398" t="s">
        <v>2395</v>
      </c>
      <c r="D7" s="295">
        <v>1</v>
      </c>
      <c r="E7" s="295">
        <v>1</v>
      </c>
      <c r="F7" s="399">
        <v>28994</v>
      </c>
      <c r="G7" s="400" t="s">
        <v>2396</v>
      </c>
      <c r="H7" s="196">
        <v>6</v>
      </c>
      <c r="I7" s="196" t="s">
        <v>911</v>
      </c>
      <c r="J7" s="711" t="s">
        <v>2950</v>
      </c>
      <c r="K7" s="711" t="s">
        <v>800</v>
      </c>
      <c r="L7" s="404"/>
      <c r="M7" s="404" t="s">
        <v>806</v>
      </c>
    </row>
    <row r="8" spans="1:13" s="70" customFormat="1" ht="12.75">
      <c r="A8" s="295"/>
      <c r="B8" s="295">
        <v>2</v>
      </c>
      <c r="C8" s="398" t="s">
        <v>2397</v>
      </c>
      <c r="D8" s="295">
        <v>2</v>
      </c>
      <c r="E8" s="295">
        <v>2</v>
      </c>
      <c r="F8" s="399">
        <v>30551</v>
      </c>
      <c r="G8" s="400" t="s">
        <v>2398</v>
      </c>
      <c r="H8" s="196">
        <v>6</v>
      </c>
      <c r="I8" s="196" t="s">
        <v>911</v>
      </c>
      <c r="J8" s="711"/>
      <c r="K8" s="711"/>
      <c r="L8" s="404"/>
      <c r="M8" s="404" t="s">
        <v>2394</v>
      </c>
    </row>
    <row r="9" spans="1:13" s="70" customFormat="1" ht="12.75">
      <c r="A9" s="295"/>
      <c r="B9" s="295">
        <v>3</v>
      </c>
      <c r="C9" s="398" t="s">
        <v>2399</v>
      </c>
      <c r="D9" s="295">
        <v>3</v>
      </c>
      <c r="E9" s="295">
        <v>2</v>
      </c>
      <c r="F9" s="399">
        <v>37689</v>
      </c>
      <c r="G9" s="400" t="s">
        <v>2400</v>
      </c>
      <c r="H9" s="196">
        <v>6</v>
      </c>
      <c r="I9" s="196" t="s">
        <v>911</v>
      </c>
      <c r="J9" s="711"/>
      <c r="K9" s="711"/>
      <c r="L9" s="404"/>
      <c r="M9" s="404" t="s">
        <v>2394</v>
      </c>
    </row>
    <row r="10" spans="1:13" s="70" customFormat="1" ht="12.75">
      <c r="A10" s="295"/>
      <c r="B10" s="295">
        <v>4</v>
      </c>
      <c r="C10" s="398" t="s">
        <v>2401</v>
      </c>
      <c r="D10" s="295">
        <v>3</v>
      </c>
      <c r="E10" s="295">
        <v>2</v>
      </c>
      <c r="F10" s="399">
        <v>38610</v>
      </c>
      <c r="G10" s="400" t="s">
        <v>2402</v>
      </c>
      <c r="H10" s="196">
        <v>6</v>
      </c>
      <c r="I10" s="196" t="s">
        <v>911</v>
      </c>
      <c r="J10" s="711"/>
      <c r="K10" s="711"/>
      <c r="L10" s="404"/>
      <c r="M10" s="404" t="s">
        <v>2394</v>
      </c>
    </row>
    <row r="11" spans="1:13" s="70" customFormat="1" ht="12.75">
      <c r="A11" s="295"/>
      <c r="B11" s="295">
        <v>5</v>
      </c>
      <c r="C11" s="398" t="s">
        <v>2403</v>
      </c>
      <c r="D11" s="295">
        <v>3</v>
      </c>
      <c r="E11" s="295">
        <v>2</v>
      </c>
      <c r="F11" s="399">
        <v>41219</v>
      </c>
      <c r="G11" s="400" t="s">
        <v>2404</v>
      </c>
      <c r="H11" s="196">
        <v>6</v>
      </c>
      <c r="I11" s="196" t="s">
        <v>911</v>
      </c>
      <c r="J11" s="711"/>
      <c r="K11" s="711"/>
      <c r="L11" s="404"/>
      <c r="M11" s="404" t="s">
        <v>2394</v>
      </c>
    </row>
    <row r="12" spans="1:13" s="70" customFormat="1" ht="12.75">
      <c r="A12" s="295"/>
      <c r="B12" s="295">
        <v>6</v>
      </c>
      <c r="C12" s="398" t="s">
        <v>2405</v>
      </c>
      <c r="D12" s="295">
        <v>3</v>
      </c>
      <c r="E12" s="295">
        <v>1</v>
      </c>
      <c r="F12" s="399">
        <v>43408</v>
      </c>
      <c r="G12" s="400" t="s">
        <v>2406</v>
      </c>
      <c r="H12" s="196">
        <v>6</v>
      </c>
      <c r="I12" s="196" t="s">
        <v>911</v>
      </c>
      <c r="J12" s="711"/>
      <c r="K12" s="711"/>
      <c r="L12" s="404"/>
      <c r="M12" s="404" t="s">
        <v>2394</v>
      </c>
    </row>
    <row r="13" spans="1:13" s="70" customFormat="1" ht="12.75">
      <c r="A13" s="295">
        <v>3</v>
      </c>
      <c r="B13" s="295">
        <v>1</v>
      </c>
      <c r="C13" s="398" t="s">
        <v>1468</v>
      </c>
      <c r="D13" s="196">
        <v>1</v>
      </c>
      <c r="E13" s="200">
        <v>1</v>
      </c>
      <c r="F13" s="399">
        <v>29645</v>
      </c>
      <c r="G13" s="413" t="s">
        <v>1469</v>
      </c>
      <c r="H13" s="295">
        <v>6</v>
      </c>
      <c r="I13" s="295" t="s">
        <v>947</v>
      </c>
      <c r="J13" s="711" t="s">
        <v>819</v>
      </c>
      <c r="K13" s="711" t="s">
        <v>803</v>
      </c>
      <c r="L13" s="404">
        <v>3</v>
      </c>
      <c r="M13" s="404" t="s">
        <v>2394</v>
      </c>
    </row>
    <row r="14" spans="1:13" s="70" customFormat="1" ht="12.75">
      <c r="A14" s="295">
        <v>4</v>
      </c>
      <c r="B14" s="295">
        <v>1</v>
      </c>
      <c r="C14" s="398" t="s">
        <v>1470</v>
      </c>
      <c r="D14" s="196">
        <v>1</v>
      </c>
      <c r="E14" s="200">
        <v>2</v>
      </c>
      <c r="F14" s="399">
        <v>29329</v>
      </c>
      <c r="G14" s="428" t="s">
        <v>1471</v>
      </c>
      <c r="H14" s="295">
        <v>6</v>
      </c>
      <c r="I14" s="295" t="s">
        <v>947</v>
      </c>
      <c r="J14" s="711" t="s">
        <v>2407</v>
      </c>
      <c r="K14" s="711" t="s">
        <v>803</v>
      </c>
      <c r="L14" s="404">
        <v>3</v>
      </c>
      <c r="M14" s="404" t="s">
        <v>2394</v>
      </c>
    </row>
    <row r="15" spans="1:13" s="70" customFormat="1" ht="12.75">
      <c r="A15" s="295"/>
      <c r="B15" s="295">
        <v>2</v>
      </c>
      <c r="C15" s="398" t="s">
        <v>1472</v>
      </c>
      <c r="D15" s="196">
        <v>3</v>
      </c>
      <c r="E15" s="200">
        <v>2</v>
      </c>
      <c r="F15" s="399">
        <v>40360</v>
      </c>
      <c r="G15" s="428" t="s">
        <v>1473</v>
      </c>
      <c r="H15" s="295">
        <v>6</v>
      </c>
      <c r="I15" s="295" t="s">
        <v>947</v>
      </c>
      <c r="J15" s="711"/>
      <c r="K15" s="711"/>
      <c r="L15" s="404"/>
      <c r="M15" s="404" t="s">
        <v>2394</v>
      </c>
    </row>
    <row r="16" spans="1:13" s="70" customFormat="1" ht="12.75">
      <c r="A16" s="295">
        <v>5</v>
      </c>
      <c r="B16" s="295">
        <v>1</v>
      </c>
      <c r="C16" s="398" t="s">
        <v>1510</v>
      </c>
      <c r="D16" s="196">
        <v>1</v>
      </c>
      <c r="E16" s="200">
        <v>1</v>
      </c>
      <c r="F16" s="399">
        <v>19786</v>
      </c>
      <c r="G16" s="413" t="s">
        <v>1511</v>
      </c>
      <c r="H16" s="295">
        <v>1</v>
      </c>
      <c r="I16" s="295" t="s">
        <v>962</v>
      </c>
      <c r="J16" s="711" t="s">
        <v>2408</v>
      </c>
      <c r="K16" s="711" t="s">
        <v>803</v>
      </c>
      <c r="L16" s="404">
        <v>3</v>
      </c>
      <c r="M16" s="404" t="s">
        <v>2394</v>
      </c>
    </row>
    <row r="17" spans="1:13" s="70" customFormat="1" ht="12.75">
      <c r="A17" s="295"/>
      <c r="B17" s="295">
        <v>2</v>
      </c>
      <c r="C17" s="398" t="s">
        <v>1512</v>
      </c>
      <c r="D17" s="196">
        <v>2</v>
      </c>
      <c r="E17" s="200">
        <v>2</v>
      </c>
      <c r="F17" s="399">
        <v>20931</v>
      </c>
      <c r="G17" s="413" t="s">
        <v>1513</v>
      </c>
      <c r="H17" s="295">
        <v>1</v>
      </c>
      <c r="I17" s="295" t="s">
        <v>962</v>
      </c>
      <c r="J17" s="711"/>
      <c r="K17" s="711"/>
      <c r="L17" s="404"/>
      <c r="M17" s="404" t="s">
        <v>2394</v>
      </c>
    </row>
    <row r="18" spans="1:13" s="70" customFormat="1" ht="12.75">
      <c r="A18" s="295">
        <v>6</v>
      </c>
      <c r="B18" s="295">
        <v>1</v>
      </c>
      <c r="C18" s="398" t="s">
        <v>1514</v>
      </c>
      <c r="D18" s="196">
        <v>1</v>
      </c>
      <c r="E18" s="200">
        <v>1</v>
      </c>
      <c r="F18" s="399">
        <v>30246</v>
      </c>
      <c r="G18" s="413" t="s">
        <v>1515</v>
      </c>
      <c r="H18" s="295">
        <v>6</v>
      </c>
      <c r="I18" s="295" t="s">
        <v>962</v>
      </c>
      <c r="J18" s="711" t="s">
        <v>2407</v>
      </c>
      <c r="K18" s="711" t="s">
        <v>803</v>
      </c>
      <c r="L18" s="404">
        <v>3</v>
      </c>
      <c r="M18" s="404" t="s">
        <v>2394</v>
      </c>
    </row>
    <row r="19" spans="1:13" s="70" customFormat="1" ht="12.75">
      <c r="A19" s="295"/>
      <c r="B19" s="295"/>
      <c r="C19" s="398" t="s">
        <v>1516</v>
      </c>
      <c r="D19" s="196">
        <v>3</v>
      </c>
      <c r="E19" s="200">
        <v>2</v>
      </c>
      <c r="F19" s="399">
        <v>38945</v>
      </c>
      <c r="G19" s="413" t="s">
        <v>1517</v>
      </c>
      <c r="H19" s="295">
        <v>6</v>
      </c>
      <c r="I19" s="295" t="s">
        <v>962</v>
      </c>
      <c r="J19" s="711"/>
      <c r="K19" s="711"/>
      <c r="L19" s="404"/>
      <c r="M19" s="404" t="s">
        <v>2394</v>
      </c>
    </row>
    <row r="20" spans="1:13" s="70" customFormat="1" ht="12.75">
      <c r="A20" s="295"/>
      <c r="B20" s="295"/>
      <c r="C20" s="398" t="s">
        <v>1518</v>
      </c>
      <c r="D20" s="196">
        <v>3</v>
      </c>
      <c r="E20" s="200"/>
      <c r="F20" s="399">
        <v>41963</v>
      </c>
      <c r="G20" s="413" t="s">
        <v>1519</v>
      </c>
      <c r="H20" s="295">
        <v>6</v>
      </c>
      <c r="I20" s="295" t="s">
        <v>962</v>
      </c>
      <c r="J20" s="711"/>
      <c r="K20" s="711"/>
      <c r="L20" s="404"/>
      <c r="M20" s="404" t="s">
        <v>2394</v>
      </c>
    </row>
    <row r="21" spans="1:13" s="70" customFormat="1" ht="12.75">
      <c r="A21" s="295">
        <v>7</v>
      </c>
      <c r="B21" s="295"/>
      <c r="C21" s="398" t="s">
        <v>2409</v>
      </c>
      <c r="D21" s="196">
        <v>1</v>
      </c>
      <c r="E21" s="196">
        <v>2</v>
      </c>
      <c r="F21" s="408">
        <v>19353</v>
      </c>
      <c r="G21" s="432" t="s">
        <v>1521</v>
      </c>
      <c r="H21" s="196">
        <v>6</v>
      </c>
      <c r="I21" s="295" t="s">
        <v>962</v>
      </c>
      <c r="J21" s="711" t="s">
        <v>2410</v>
      </c>
      <c r="K21" s="711" t="s">
        <v>803</v>
      </c>
      <c r="L21" s="404">
        <v>3</v>
      </c>
      <c r="M21" s="404" t="s">
        <v>2394</v>
      </c>
    </row>
    <row r="22" spans="1:13" s="70" customFormat="1" ht="12.75">
      <c r="A22" s="295"/>
      <c r="B22" s="295"/>
      <c r="C22" s="398" t="s">
        <v>1522</v>
      </c>
      <c r="D22" s="196">
        <v>3</v>
      </c>
      <c r="E22" s="196">
        <v>2</v>
      </c>
      <c r="F22" s="399">
        <v>27992</v>
      </c>
      <c r="G22" s="437" t="s">
        <v>1523</v>
      </c>
      <c r="H22" s="196">
        <v>6</v>
      </c>
      <c r="I22" s="295" t="s">
        <v>962</v>
      </c>
      <c r="J22" s="711"/>
      <c r="K22" s="711"/>
      <c r="L22" s="404"/>
      <c r="M22" s="404" t="s">
        <v>2394</v>
      </c>
    </row>
    <row r="23" spans="1:13" s="70" customFormat="1" ht="12.75">
      <c r="A23" s="295"/>
      <c r="B23" s="295"/>
      <c r="C23" s="398" t="s">
        <v>1520</v>
      </c>
      <c r="D23" s="196">
        <v>3</v>
      </c>
      <c r="E23" s="196">
        <v>1</v>
      </c>
      <c r="F23" s="399">
        <v>33097</v>
      </c>
      <c r="G23" s="437" t="s">
        <v>1524</v>
      </c>
      <c r="H23" s="196">
        <v>6</v>
      </c>
      <c r="I23" s="295" t="s">
        <v>962</v>
      </c>
      <c r="J23" s="711"/>
      <c r="K23" s="711"/>
      <c r="L23" s="404"/>
      <c r="M23" s="404" t="s">
        <v>2394</v>
      </c>
    </row>
    <row r="24" spans="1:13" s="70" customFormat="1" ht="12.75">
      <c r="A24" s="295"/>
      <c r="B24" s="295"/>
      <c r="C24" s="398" t="s">
        <v>1525</v>
      </c>
      <c r="D24" s="196">
        <v>3</v>
      </c>
      <c r="E24" s="196">
        <v>2</v>
      </c>
      <c r="F24" s="399">
        <v>33446</v>
      </c>
      <c r="G24" s="437" t="s">
        <v>1526</v>
      </c>
      <c r="H24" s="196">
        <v>6</v>
      </c>
      <c r="I24" s="295" t="s">
        <v>962</v>
      </c>
      <c r="J24" s="711"/>
      <c r="K24" s="711"/>
      <c r="L24" s="404"/>
      <c r="M24" s="404" t="s">
        <v>2394</v>
      </c>
    </row>
    <row r="25" spans="1:13" s="70" customFormat="1" ht="12.75">
      <c r="A25" s="295"/>
      <c r="B25" s="295"/>
      <c r="C25" s="398" t="s">
        <v>1527</v>
      </c>
      <c r="D25" s="196">
        <v>6</v>
      </c>
      <c r="E25" s="196">
        <v>2</v>
      </c>
      <c r="F25" s="399">
        <v>40540</v>
      </c>
      <c r="G25" s="437" t="s">
        <v>1528</v>
      </c>
      <c r="H25" s="196">
        <v>6</v>
      </c>
      <c r="I25" s="295" t="s">
        <v>962</v>
      </c>
      <c r="J25" s="711"/>
      <c r="K25" s="711"/>
      <c r="L25" s="404"/>
      <c r="M25" s="404" t="s">
        <v>2394</v>
      </c>
    </row>
    <row r="26" spans="1:13" s="70" customFormat="1" ht="12.75">
      <c r="A26" s="295"/>
      <c r="B26" s="295"/>
      <c r="C26" s="398" t="s">
        <v>1529</v>
      </c>
      <c r="D26" s="196">
        <v>6</v>
      </c>
      <c r="E26" s="196">
        <v>2</v>
      </c>
      <c r="F26" s="408">
        <v>42653</v>
      </c>
      <c r="G26" s="437" t="s">
        <v>1530</v>
      </c>
      <c r="H26" s="196">
        <v>6</v>
      </c>
      <c r="I26" s="295" t="s">
        <v>962</v>
      </c>
      <c r="J26" s="711"/>
      <c r="K26" s="711"/>
      <c r="L26" s="404"/>
      <c r="M26" s="404" t="s">
        <v>2394</v>
      </c>
    </row>
    <row r="27" spans="1:13" s="70" customFormat="1" ht="12.75">
      <c r="A27" s="295"/>
      <c r="B27" s="295"/>
      <c r="C27" s="398" t="s">
        <v>1531</v>
      </c>
      <c r="D27" s="196">
        <v>6</v>
      </c>
      <c r="E27" s="196">
        <v>1</v>
      </c>
      <c r="F27" s="399">
        <v>43353</v>
      </c>
      <c r="G27" s="437" t="s">
        <v>1532</v>
      </c>
      <c r="H27" s="196">
        <v>6</v>
      </c>
      <c r="I27" s="295" t="s">
        <v>962</v>
      </c>
      <c r="J27" s="711"/>
      <c r="K27" s="711"/>
      <c r="L27" s="404"/>
      <c r="M27" s="404" t="s">
        <v>2394</v>
      </c>
    </row>
    <row r="28" spans="1:13" s="70" customFormat="1" ht="12.75">
      <c r="A28" s="295"/>
      <c r="B28" s="295"/>
      <c r="C28" s="398" t="s">
        <v>1533</v>
      </c>
      <c r="D28" s="196">
        <v>6</v>
      </c>
      <c r="E28" s="196">
        <v>2</v>
      </c>
      <c r="F28" s="399">
        <v>43353</v>
      </c>
      <c r="G28" s="437" t="s">
        <v>1534</v>
      </c>
      <c r="H28" s="196">
        <v>6</v>
      </c>
      <c r="I28" s="295" t="s">
        <v>962</v>
      </c>
      <c r="J28" s="711"/>
      <c r="K28" s="711"/>
      <c r="L28" s="404"/>
      <c r="M28" s="404" t="s">
        <v>2394</v>
      </c>
    </row>
    <row r="29" spans="1:13" s="70" customFormat="1" ht="13.9" customHeight="1">
      <c r="A29" s="295">
        <f>IF(D29=1,SUMIF(D$6:D29,1),"")</f>
        <v>8</v>
      </c>
      <c r="B29" s="295">
        <f>IF(D29=1,1,IF(D29&gt;1,B28+1,""))</f>
        <v>1</v>
      </c>
      <c r="C29" s="397" t="s">
        <v>2411</v>
      </c>
      <c r="D29" s="196">
        <v>1</v>
      </c>
      <c r="E29" s="200">
        <v>1</v>
      </c>
      <c r="F29" s="399">
        <v>30962</v>
      </c>
      <c r="G29" s="413" t="s">
        <v>2412</v>
      </c>
      <c r="H29" s="295"/>
      <c r="I29" s="295" t="s">
        <v>993</v>
      </c>
      <c r="J29" s="711" t="s">
        <v>2413</v>
      </c>
      <c r="K29" s="711" t="s">
        <v>891</v>
      </c>
      <c r="L29" s="404"/>
      <c r="M29" s="404" t="s">
        <v>806</v>
      </c>
    </row>
    <row r="30" spans="1:13" s="70" customFormat="1" ht="13.9" customHeight="1">
      <c r="A30" s="295" t="str">
        <f>IF(D30=1,SUMIF(D$6:D30,1),"")</f>
        <v/>
      </c>
      <c r="B30" s="295">
        <f t="shared" ref="B30:B35" si="0">IF(D30=1,1,IF(D30&gt;1,B29+1,""))</f>
        <v>2</v>
      </c>
      <c r="C30" s="397" t="s">
        <v>1386</v>
      </c>
      <c r="D30" s="196">
        <v>2</v>
      </c>
      <c r="E30" s="200">
        <v>2</v>
      </c>
      <c r="F30" s="399">
        <v>31368</v>
      </c>
      <c r="G30" s="437" t="s">
        <v>2414</v>
      </c>
      <c r="H30" s="295"/>
      <c r="I30" s="295" t="s">
        <v>993</v>
      </c>
      <c r="J30" s="711"/>
      <c r="K30" s="711"/>
      <c r="L30" s="404"/>
      <c r="M30" s="404" t="s">
        <v>806</v>
      </c>
    </row>
    <row r="31" spans="1:13" s="70" customFormat="1" ht="13.9" customHeight="1">
      <c r="A31" s="295" t="str">
        <f>IF(D31=1,SUMIF(D$6:D31,1),"")</f>
        <v/>
      </c>
      <c r="B31" s="295">
        <f t="shared" si="0"/>
        <v>3</v>
      </c>
      <c r="C31" s="397" t="s">
        <v>2415</v>
      </c>
      <c r="D31" s="196">
        <v>3</v>
      </c>
      <c r="E31" s="200">
        <v>2</v>
      </c>
      <c r="F31" s="399">
        <v>38496</v>
      </c>
      <c r="G31" s="413" t="s">
        <v>2416</v>
      </c>
      <c r="H31" s="295"/>
      <c r="I31" s="295" t="s">
        <v>993</v>
      </c>
      <c r="J31" s="711"/>
      <c r="K31" s="711"/>
      <c r="L31" s="404"/>
      <c r="M31" s="404" t="s">
        <v>806</v>
      </c>
    </row>
    <row r="32" spans="1:13" s="70" customFormat="1" ht="13.9" customHeight="1">
      <c r="A32" s="295" t="str">
        <f>IF(D32=1,SUMIF(D$6:D32,1),"")</f>
        <v/>
      </c>
      <c r="B32" s="295">
        <f t="shared" si="0"/>
        <v>4</v>
      </c>
      <c r="C32" s="397" t="s">
        <v>2417</v>
      </c>
      <c r="D32" s="196">
        <v>3</v>
      </c>
      <c r="E32" s="200">
        <v>2</v>
      </c>
      <c r="F32" s="399">
        <v>40469</v>
      </c>
      <c r="G32" s="437" t="s">
        <v>2418</v>
      </c>
      <c r="H32" s="295"/>
      <c r="I32" s="295" t="s">
        <v>993</v>
      </c>
      <c r="J32" s="711"/>
      <c r="K32" s="711"/>
      <c r="L32" s="404"/>
      <c r="M32" s="404" t="s">
        <v>806</v>
      </c>
    </row>
    <row r="33" spans="1:37" s="70" customFormat="1" ht="13.9" customHeight="1">
      <c r="A33" s="295" t="str">
        <f>IF(D33=1,SUMIF(D$6:D33,1),"")</f>
        <v/>
      </c>
      <c r="B33" s="295">
        <f t="shared" si="0"/>
        <v>5</v>
      </c>
      <c r="C33" s="397" t="s">
        <v>2419</v>
      </c>
      <c r="D33" s="196">
        <v>4</v>
      </c>
      <c r="E33" s="200">
        <v>2</v>
      </c>
      <c r="F33" s="399">
        <v>41396</v>
      </c>
      <c r="G33" s="437" t="s">
        <v>2420</v>
      </c>
      <c r="H33" s="295"/>
      <c r="I33" s="295" t="s">
        <v>993</v>
      </c>
      <c r="J33" s="711"/>
      <c r="K33" s="711"/>
      <c r="L33" s="404"/>
      <c r="M33" s="404" t="s">
        <v>806</v>
      </c>
    </row>
    <row r="34" spans="1:37" s="70" customFormat="1" ht="13.9" customHeight="1">
      <c r="A34" s="295">
        <f>IF(D34=1,SUMIF(D$6:D34,1),"")</f>
        <v>9</v>
      </c>
      <c r="B34" s="295">
        <f t="shared" si="0"/>
        <v>1</v>
      </c>
      <c r="C34" s="397" t="s">
        <v>2421</v>
      </c>
      <c r="D34" s="196">
        <v>1</v>
      </c>
      <c r="E34" s="200">
        <v>1</v>
      </c>
      <c r="F34" s="408" t="s">
        <v>2422</v>
      </c>
      <c r="G34" s="437" t="s">
        <v>2423</v>
      </c>
      <c r="H34" s="295"/>
      <c r="I34" s="295" t="s">
        <v>993</v>
      </c>
      <c r="J34" s="711" t="s">
        <v>2424</v>
      </c>
      <c r="K34" s="711">
        <v>10</v>
      </c>
      <c r="L34" s="404"/>
      <c r="M34" s="404" t="s">
        <v>806</v>
      </c>
    </row>
    <row r="35" spans="1:37" s="70" customFormat="1" ht="13.9" customHeight="1">
      <c r="A35" s="295" t="str">
        <f>IF(D35=1,SUMIF(D$6:D35,1),"")</f>
        <v/>
      </c>
      <c r="B35" s="295">
        <f t="shared" si="0"/>
        <v>2</v>
      </c>
      <c r="C35" s="397" t="s">
        <v>2425</v>
      </c>
      <c r="D35" s="196">
        <v>3</v>
      </c>
      <c r="E35" s="200">
        <v>2</v>
      </c>
      <c r="F35" s="399" t="s">
        <v>2426</v>
      </c>
      <c r="G35" s="437" t="s">
        <v>2427</v>
      </c>
      <c r="H35" s="295"/>
      <c r="I35" s="295" t="s">
        <v>993</v>
      </c>
      <c r="J35" s="711"/>
      <c r="K35" s="711"/>
      <c r="L35" s="404"/>
      <c r="M35" s="404" t="s">
        <v>806</v>
      </c>
    </row>
    <row r="36" spans="1:37" s="713" customFormat="1" ht="18" customHeight="1">
      <c r="A36" s="295">
        <v>10</v>
      </c>
      <c r="B36" s="295">
        <f>IF(D36=1,1,IF(D36&gt;1,B35+1,""))</f>
        <v>1</v>
      </c>
      <c r="C36" s="551" t="s">
        <v>2039</v>
      </c>
      <c r="D36" s="295">
        <v>1</v>
      </c>
      <c r="E36" s="295">
        <v>2</v>
      </c>
      <c r="F36" s="483">
        <v>23829</v>
      </c>
      <c r="G36" s="523" t="s">
        <v>2040</v>
      </c>
      <c r="H36" s="295">
        <v>6</v>
      </c>
      <c r="I36" s="484" t="s">
        <v>2428</v>
      </c>
      <c r="J36" s="530">
        <v>95</v>
      </c>
      <c r="K36" s="530">
        <v>10</v>
      </c>
      <c r="L36" s="485"/>
      <c r="M36" s="712" t="s">
        <v>810</v>
      </c>
    </row>
    <row r="37" spans="1:37" s="1" customFormat="1" ht="18" customHeight="1">
      <c r="A37" s="295" t="str">
        <f>IF(D37=1,SUMIF(D$7:D37,1),"")</f>
        <v/>
      </c>
      <c r="B37" s="295">
        <f t="shared" ref="B37:B40" si="1">IF(D37=1,1,IF(D37&gt;1,B36+1,""))</f>
        <v>2</v>
      </c>
      <c r="C37" s="551" t="s">
        <v>2041</v>
      </c>
      <c r="D37" s="295">
        <v>3</v>
      </c>
      <c r="E37" s="295">
        <v>1</v>
      </c>
      <c r="F37" s="483">
        <v>23141</v>
      </c>
      <c r="G37" s="523" t="s">
        <v>2042</v>
      </c>
      <c r="H37" s="295">
        <v>6</v>
      </c>
      <c r="I37" s="484" t="s">
        <v>2428</v>
      </c>
      <c r="J37" s="404"/>
      <c r="K37" s="295"/>
      <c r="L37" s="485"/>
      <c r="M37" s="712" t="s">
        <v>810</v>
      </c>
    </row>
    <row r="38" spans="1:37" s="1" customFormat="1" ht="18" customHeight="1">
      <c r="A38" s="295" t="str">
        <f>IF(D38=1,SUMIF(D$7:D38,1),"")</f>
        <v/>
      </c>
      <c r="B38" s="295">
        <f t="shared" si="1"/>
        <v>3</v>
      </c>
      <c r="C38" s="551" t="s">
        <v>2043</v>
      </c>
      <c r="D38" s="295">
        <v>5</v>
      </c>
      <c r="E38" s="295">
        <v>1</v>
      </c>
      <c r="F38" s="483">
        <v>32939</v>
      </c>
      <c r="G38" s="523" t="s">
        <v>2044</v>
      </c>
      <c r="H38" s="295">
        <v>6</v>
      </c>
      <c r="I38" s="484" t="s">
        <v>2428</v>
      </c>
      <c r="J38" s="530"/>
      <c r="K38" s="530"/>
      <c r="L38" s="485"/>
      <c r="M38" s="712" t="s">
        <v>810</v>
      </c>
    </row>
    <row r="39" spans="1:37" s="1" customFormat="1" ht="18" customHeight="1">
      <c r="A39" s="295" t="str">
        <f>IF(D39=1,SUMIF(D$7:D39,1),"")</f>
        <v/>
      </c>
      <c r="B39" s="295">
        <f t="shared" si="1"/>
        <v>4</v>
      </c>
      <c r="C39" s="551" t="s">
        <v>2045</v>
      </c>
      <c r="D39" s="295">
        <v>3</v>
      </c>
      <c r="E39" s="295">
        <v>1</v>
      </c>
      <c r="F39" s="483">
        <v>41933</v>
      </c>
      <c r="G39" s="523" t="s">
        <v>2046</v>
      </c>
      <c r="H39" s="295">
        <v>6</v>
      </c>
      <c r="I39" s="484" t="s">
        <v>2428</v>
      </c>
      <c r="J39" s="530"/>
      <c r="K39" s="530"/>
      <c r="L39" s="485"/>
      <c r="M39" s="712" t="s">
        <v>810</v>
      </c>
    </row>
    <row r="40" spans="1:37" s="1" customFormat="1" ht="18" customHeight="1">
      <c r="A40" s="295" t="str">
        <f>IF(D40=1,SUMIF(D$7:D40,1),"")</f>
        <v/>
      </c>
      <c r="B40" s="295">
        <f t="shared" si="1"/>
        <v>5</v>
      </c>
      <c r="C40" s="551" t="s">
        <v>2047</v>
      </c>
      <c r="D40" s="295">
        <v>3</v>
      </c>
      <c r="E40" s="295">
        <v>2</v>
      </c>
      <c r="F40" s="483">
        <v>42692</v>
      </c>
      <c r="G40" s="523" t="s">
        <v>2048</v>
      </c>
      <c r="H40" s="295">
        <v>6</v>
      </c>
      <c r="I40" s="484" t="s">
        <v>2428</v>
      </c>
      <c r="J40" s="530"/>
      <c r="K40" s="530"/>
      <c r="L40" s="485"/>
      <c r="M40" s="712" t="s">
        <v>810</v>
      </c>
    </row>
    <row r="41" spans="1:37" s="75" customFormat="1" ht="12.75" customHeight="1">
      <c r="A41" s="295">
        <v>11</v>
      </c>
      <c r="B41" s="295">
        <v>1</v>
      </c>
      <c r="C41" s="439" t="s">
        <v>2429</v>
      </c>
      <c r="D41" s="295">
        <v>1</v>
      </c>
      <c r="E41" s="558">
        <v>1</v>
      </c>
      <c r="F41" s="295">
        <v>1</v>
      </c>
      <c r="G41" s="558" t="s">
        <v>2430</v>
      </c>
      <c r="H41" s="295">
        <v>6</v>
      </c>
      <c r="I41" s="484" t="s">
        <v>1040</v>
      </c>
      <c r="J41" s="405">
        <v>160</v>
      </c>
      <c r="K41" s="405">
        <v>10</v>
      </c>
      <c r="L41" s="405"/>
      <c r="M41" s="196" t="s">
        <v>806</v>
      </c>
      <c r="O41" s="1"/>
      <c r="P41" s="1"/>
      <c r="Q41" s="1"/>
      <c r="R41" s="714"/>
      <c r="S41" s="71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15"/>
      <c r="AE41" s="482"/>
      <c r="AF41" s="482" t="s">
        <v>106</v>
      </c>
      <c r="AG41" s="482"/>
      <c r="AH41" s="482"/>
      <c r="AI41" s="404">
        <v>7</v>
      </c>
      <c r="AJ41" s="482" t="s">
        <v>980</v>
      </c>
      <c r="AK41" s="482" t="s">
        <v>980</v>
      </c>
    </row>
    <row r="42" spans="1:37" s="75" customFormat="1" ht="12.75" customHeight="1">
      <c r="A42" s="295"/>
      <c r="B42" s="295">
        <v>2</v>
      </c>
      <c r="C42" s="439" t="s">
        <v>2431</v>
      </c>
      <c r="D42" s="530">
        <v>3</v>
      </c>
      <c r="E42" s="558">
        <v>2</v>
      </c>
      <c r="F42" s="295">
        <v>2</v>
      </c>
      <c r="G42" s="558" t="s">
        <v>2432</v>
      </c>
      <c r="H42" s="295">
        <v>6</v>
      </c>
      <c r="I42" s="484" t="s">
        <v>1040</v>
      </c>
      <c r="J42" s="405"/>
      <c r="K42" s="405"/>
      <c r="L42" s="405"/>
      <c r="M42" s="196" t="s">
        <v>806</v>
      </c>
      <c r="O42" s="1"/>
      <c r="P42" s="1"/>
      <c r="Q42" s="1"/>
      <c r="R42" s="714"/>
      <c r="S42" s="71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15"/>
      <c r="AE42" s="482"/>
      <c r="AF42" s="482" t="s">
        <v>106</v>
      </c>
      <c r="AG42" s="482"/>
      <c r="AH42" s="482"/>
      <c r="AI42" s="404"/>
      <c r="AJ42" s="482" t="s">
        <v>980</v>
      </c>
      <c r="AK42" s="482" t="s">
        <v>980</v>
      </c>
    </row>
    <row r="43" spans="1:37" s="75" customFormat="1" ht="12.75" customHeight="1">
      <c r="A43" s="295"/>
      <c r="B43" s="295">
        <v>3</v>
      </c>
      <c r="C43" s="439" t="s">
        <v>98</v>
      </c>
      <c r="D43" s="295">
        <v>3</v>
      </c>
      <c r="E43" s="558">
        <v>1</v>
      </c>
      <c r="F43" s="295">
        <v>1</v>
      </c>
      <c r="G43" s="558" t="s">
        <v>2433</v>
      </c>
      <c r="H43" s="295">
        <v>6</v>
      </c>
      <c r="I43" s="484" t="s">
        <v>1040</v>
      </c>
      <c r="J43" s="405"/>
      <c r="K43" s="405"/>
      <c r="L43" s="405"/>
      <c r="M43" s="196" t="s">
        <v>806</v>
      </c>
      <c r="O43" s="1"/>
      <c r="P43" s="1"/>
      <c r="Q43" s="1"/>
      <c r="R43" s="714"/>
      <c r="S43" s="71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15"/>
      <c r="AE43" s="482"/>
      <c r="AF43" s="482" t="s">
        <v>106</v>
      </c>
      <c r="AG43" s="482"/>
      <c r="AH43" s="482"/>
      <c r="AI43" s="404"/>
      <c r="AJ43" s="482" t="s">
        <v>980</v>
      </c>
      <c r="AK43" s="482" t="s">
        <v>980</v>
      </c>
    </row>
    <row r="44" spans="1:37" s="244" customFormat="1" ht="12.75">
      <c r="A44" s="295">
        <v>12</v>
      </c>
      <c r="B44" s="295"/>
      <c r="C44" s="439" t="s">
        <v>2434</v>
      </c>
      <c r="D44" s="295">
        <v>1</v>
      </c>
      <c r="E44" s="295">
        <v>1</v>
      </c>
      <c r="F44" s="483">
        <v>34160</v>
      </c>
      <c r="G44" s="433">
        <v>38093015323</v>
      </c>
      <c r="H44" s="295">
        <v>6</v>
      </c>
      <c r="I44" s="295" t="s">
        <v>1147</v>
      </c>
      <c r="J44" s="404">
        <v>160</v>
      </c>
      <c r="K44" s="403">
        <v>20</v>
      </c>
      <c r="L44" s="404"/>
      <c r="M44" s="404" t="s">
        <v>806</v>
      </c>
    </row>
    <row r="45" spans="1:37" s="244" customFormat="1" ht="12.75">
      <c r="A45" s="295"/>
      <c r="B45" s="295"/>
      <c r="C45" s="439" t="s">
        <v>2435</v>
      </c>
      <c r="D45" s="295">
        <v>2</v>
      </c>
      <c r="E45" s="295">
        <v>2</v>
      </c>
      <c r="F45" s="483">
        <v>34512</v>
      </c>
      <c r="G45" s="433">
        <v>38194621430</v>
      </c>
      <c r="H45" s="295">
        <v>6</v>
      </c>
      <c r="I45" s="295" t="s">
        <v>1147</v>
      </c>
      <c r="J45" s="404"/>
      <c r="K45" s="403"/>
      <c r="L45" s="404"/>
      <c r="M45" s="404" t="s">
        <v>806</v>
      </c>
    </row>
    <row r="46" spans="1:37" s="244" customFormat="1" ht="12.75">
      <c r="A46" s="295"/>
      <c r="B46" s="295"/>
      <c r="C46" s="439" t="s">
        <v>2436</v>
      </c>
      <c r="D46" s="295">
        <v>3</v>
      </c>
      <c r="E46" s="295">
        <v>1</v>
      </c>
      <c r="F46" s="483">
        <v>41660</v>
      </c>
      <c r="G46" s="401" t="s">
        <v>2437</v>
      </c>
      <c r="H46" s="295">
        <v>6</v>
      </c>
      <c r="I46" s="295" t="s">
        <v>1147</v>
      </c>
      <c r="J46" s="404"/>
      <c r="K46" s="403"/>
      <c r="L46" s="404"/>
      <c r="M46" s="404" t="s">
        <v>806</v>
      </c>
    </row>
    <row r="47" spans="1:37" s="244" customFormat="1" ht="12.75">
      <c r="A47" s="295"/>
      <c r="B47" s="295"/>
      <c r="C47" s="439" t="s">
        <v>2438</v>
      </c>
      <c r="D47" s="295">
        <v>3</v>
      </c>
      <c r="E47" s="295">
        <v>1</v>
      </c>
      <c r="F47" s="483">
        <v>45208</v>
      </c>
      <c r="G47" s="401">
        <v>38223029249</v>
      </c>
      <c r="H47" s="295">
        <v>6</v>
      </c>
      <c r="I47" s="295" t="s">
        <v>1147</v>
      </c>
      <c r="J47" s="404"/>
      <c r="K47" s="403"/>
      <c r="L47" s="404"/>
      <c r="M47" s="404" t="s">
        <v>806</v>
      </c>
    </row>
    <row r="48" spans="1:37" s="244" customFormat="1" ht="12.75">
      <c r="A48" s="295"/>
      <c r="B48" s="295"/>
      <c r="C48" s="439" t="s">
        <v>2439</v>
      </c>
      <c r="D48" s="295">
        <v>3</v>
      </c>
      <c r="E48" s="295">
        <v>2</v>
      </c>
      <c r="F48" s="483">
        <v>45208</v>
      </c>
      <c r="G48" s="401">
        <v>38323029678</v>
      </c>
      <c r="H48" s="295">
        <v>6</v>
      </c>
      <c r="I48" s="295" t="s">
        <v>1147</v>
      </c>
      <c r="J48" s="404"/>
      <c r="K48" s="403"/>
      <c r="L48" s="404"/>
      <c r="M48" s="404" t="s">
        <v>806</v>
      </c>
    </row>
    <row r="49" spans="1:13" s="78" customFormat="1" ht="18.75" customHeight="1">
      <c r="A49" s="295"/>
      <c r="B49" s="295"/>
      <c r="C49" s="439" t="s">
        <v>2440</v>
      </c>
      <c r="D49" s="295">
        <v>4</v>
      </c>
      <c r="E49" s="295">
        <v>1</v>
      </c>
      <c r="F49" s="483">
        <v>20070</v>
      </c>
      <c r="G49" s="401" t="s">
        <v>2441</v>
      </c>
      <c r="H49" s="295">
        <v>6</v>
      </c>
      <c r="I49" s="295" t="s">
        <v>1147</v>
      </c>
      <c r="J49" s="196"/>
      <c r="K49" s="403"/>
      <c r="L49" s="404"/>
      <c r="M49" s="404" t="s">
        <v>806</v>
      </c>
    </row>
    <row r="50" spans="1:13" s="244" customFormat="1" ht="12.75">
      <c r="A50" s="295"/>
      <c r="B50" s="295"/>
      <c r="C50" s="439" t="s">
        <v>2442</v>
      </c>
      <c r="D50" s="295">
        <v>4</v>
      </c>
      <c r="E50" s="295">
        <v>2</v>
      </c>
      <c r="F50" s="483">
        <v>22778</v>
      </c>
      <c r="G50" s="401" t="s">
        <v>2443</v>
      </c>
      <c r="H50" s="295">
        <v>6</v>
      </c>
      <c r="I50" s="295" t="s">
        <v>1147</v>
      </c>
      <c r="J50" s="404"/>
      <c r="K50" s="403"/>
      <c r="L50" s="404"/>
      <c r="M50" s="404" t="s">
        <v>806</v>
      </c>
    </row>
    <row r="51" spans="1:13" s="244" customFormat="1" ht="12.75">
      <c r="A51" s="295"/>
      <c r="B51" s="295"/>
      <c r="C51" s="439" t="s">
        <v>2444</v>
      </c>
      <c r="D51" s="295">
        <v>5</v>
      </c>
      <c r="E51" s="295">
        <v>1</v>
      </c>
      <c r="F51" s="483">
        <v>30241</v>
      </c>
      <c r="G51" s="401" t="s">
        <v>2445</v>
      </c>
      <c r="H51" s="295">
        <v>6</v>
      </c>
      <c r="I51" s="295" t="s">
        <v>1147</v>
      </c>
      <c r="J51" s="404"/>
      <c r="K51" s="403"/>
      <c r="L51" s="404"/>
      <c r="M51" s="404" t="s">
        <v>806</v>
      </c>
    </row>
    <row r="52" spans="1:13" s="1" customFormat="1" ht="12.75">
      <c r="A52" s="295"/>
      <c r="B52" s="295"/>
      <c r="C52" s="439" t="s">
        <v>1199</v>
      </c>
      <c r="D52" s="295">
        <v>1</v>
      </c>
      <c r="E52" s="199">
        <v>1</v>
      </c>
      <c r="F52" s="483" t="s">
        <v>2085</v>
      </c>
      <c r="G52" s="401">
        <v>38038003255</v>
      </c>
      <c r="H52" s="199">
        <v>6</v>
      </c>
      <c r="I52" s="295" t="s">
        <v>1170</v>
      </c>
      <c r="J52" s="404"/>
      <c r="K52" s="403"/>
      <c r="L52" s="404"/>
      <c r="M52" s="404" t="s">
        <v>2394</v>
      </c>
    </row>
    <row r="53" spans="1:13" s="1" customFormat="1" ht="12.75">
      <c r="A53" s="295"/>
      <c r="B53" s="295"/>
      <c r="C53" s="439" t="s">
        <v>2086</v>
      </c>
      <c r="D53" s="295">
        <v>2</v>
      </c>
      <c r="E53" s="199">
        <v>2</v>
      </c>
      <c r="F53" s="483" t="s">
        <v>2087</v>
      </c>
      <c r="G53" s="401" t="s">
        <v>2088</v>
      </c>
      <c r="H53" s="199">
        <v>1</v>
      </c>
      <c r="I53" s="295" t="s">
        <v>1170</v>
      </c>
      <c r="J53" s="404"/>
      <c r="K53" s="403"/>
      <c r="L53" s="404"/>
      <c r="M53" s="404"/>
    </row>
    <row r="54" spans="1:13" s="78" customFormat="1" ht="18.75" customHeight="1">
      <c r="A54" s="539">
        <v>13</v>
      </c>
      <c r="B54" s="539">
        <v>1</v>
      </c>
      <c r="C54" s="623" t="s">
        <v>2446</v>
      </c>
      <c r="D54" s="539">
        <v>1</v>
      </c>
      <c r="E54" s="539">
        <v>1</v>
      </c>
      <c r="F54" s="667" t="s">
        <v>2447</v>
      </c>
      <c r="G54" s="669" t="s">
        <v>2448</v>
      </c>
      <c r="H54" s="539">
        <v>6</v>
      </c>
      <c r="I54" s="539" t="s">
        <v>2449</v>
      </c>
      <c r="J54" s="539"/>
      <c r="K54" s="539"/>
      <c r="L54" s="539"/>
      <c r="M54" s="539" t="s">
        <v>2450</v>
      </c>
    </row>
    <row r="55" spans="1:13" s="78" customFormat="1" ht="18.75" customHeight="1">
      <c r="A55" s="539">
        <v>14</v>
      </c>
      <c r="B55" s="539">
        <v>1</v>
      </c>
      <c r="C55" s="642" t="s">
        <v>2232</v>
      </c>
      <c r="D55" s="539">
        <v>1</v>
      </c>
      <c r="E55" s="539">
        <v>1</v>
      </c>
      <c r="F55" s="628">
        <v>30207</v>
      </c>
      <c r="G55" s="624" t="s">
        <v>2233</v>
      </c>
      <c r="H55" s="539">
        <v>6</v>
      </c>
      <c r="I55" s="539" t="s">
        <v>2451</v>
      </c>
      <c r="J55" s="539">
        <v>125</v>
      </c>
      <c r="K55" s="539">
        <v>10</v>
      </c>
      <c r="L55" s="405"/>
      <c r="M55" s="200" t="s">
        <v>2394</v>
      </c>
    </row>
    <row r="56" spans="1:13" s="78" customFormat="1" ht="18.75" customHeight="1">
      <c r="A56" s="539"/>
      <c r="B56" s="539">
        <v>2</v>
      </c>
      <c r="C56" s="642" t="s">
        <v>2234</v>
      </c>
      <c r="D56" s="539">
        <v>2</v>
      </c>
      <c r="E56" s="539">
        <v>2</v>
      </c>
      <c r="F56" s="628">
        <v>29441</v>
      </c>
      <c r="G56" s="624" t="s">
        <v>2235</v>
      </c>
      <c r="H56" s="539">
        <v>6</v>
      </c>
      <c r="I56" s="539" t="s">
        <v>2451</v>
      </c>
      <c r="J56" s="539"/>
      <c r="K56" s="539"/>
      <c r="L56" s="539"/>
      <c r="M56" s="200" t="s">
        <v>2394</v>
      </c>
    </row>
    <row r="57" spans="1:13" s="78" customFormat="1" ht="18.75" customHeight="1">
      <c r="A57" s="539"/>
      <c r="B57" s="539">
        <v>3</v>
      </c>
      <c r="C57" s="642" t="s">
        <v>2236</v>
      </c>
      <c r="D57" s="539">
        <v>3</v>
      </c>
      <c r="E57" s="539">
        <v>1</v>
      </c>
      <c r="F57" s="628">
        <v>39823</v>
      </c>
      <c r="G57" s="624" t="s">
        <v>2237</v>
      </c>
      <c r="H57" s="539">
        <v>6</v>
      </c>
      <c r="I57" s="539" t="s">
        <v>2451</v>
      </c>
      <c r="J57" s="539"/>
      <c r="K57" s="539"/>
      <c r="L57" s="539"/>
      <c r="M57" s="200" t="s">
        <v>2394</v>
      </c>
    </row>
    <row r="58" spans="1:13" s="78" customFormat="1" ht="18.75" customHeight="1">
      <c r="A58" s="539"/>
      <c r="B58" s="539">
        <v>4</v>
      </c>
      <c r="C58" s="642" t="s">
        <v>2238</v>
      </c>
      <c r="D58" s="539">
        <v>3</v>
      </c>
      <c r="E58" s="539">
        <v>1</v>
      </c>
      <c r="F58" s="628">
        <v>42361</v>
      </c>
      <c r="G58" s="624" t="s">
        <v>2239</v>
      </c>
      <c r="H58" s="539">
        <v>6</v>
      </c>
      <c r="I58" s="539" t="s">
        <v>2451</v>
      </c>
      <c r="J58" s="539"/>
      <c r="K58" s="539"/>
      <c r="L58" s="539"/>
      <c r="M58" s="200" t="s">
        <v>2394</v>
      </c>
    </row>
    <row r="59" spans="1:13" s="1" customFormat="1" ht="17.45" customHeight="1">
      <c r="A59" s="315">
        <v>15</v>
      </c>
      <c r="B59" s="315">
        <v>1</v>
      </c>
      <c r="C59" s="716" t="s">
        <v>2452</v>
      </c>
      <c r="D59" s="456">
        <v>1</v>
      </c>
      <c r="E59" s="456">
        <v>2</v>
      </c>
      <c r="F59" s="717">
        <v>15959</v>
      </c>
      <c r="G59" s="718" t="s">
        <v>2453</v>
      </c>
      <c r="H59" s="456">
        <v>6</v>
      </c>
      <c r="I59" s="456" t="s">
        <v>1364</v>
      </c>
      <c r="J59" s="200">
        <v>155</v>
      </c>
      <c r="K59" s="200">
        <v>10</v>
      </c>
      <c r="L59" s="200"/>
      <c r="M59" s="400" t="s">
        <v>806</v>
      </c>
    </row>
    <row r="60" spans="1:13" s="1" customFormat="1" ht="17.45" customHeight="1">
      <c r="A60" s="315">
        <v>16</v>
      </c>
      <c r="B60" s="315">
        <v>2</v>
      </c>
      <c r="C60" s="644" t="s">
        <v>2454</v>
      </c>
      <c r="D60" s="456">
        <v>1</v>
      </c>
      <c r="E60" s="456">
        <v>1</v>
      </c>
      <c r="F60" s="717">
        <v>35649</v>
      </c>
      <c r="G60" s="719" t="s">
        <v>2455</v>
      </c>
      <c r="H60" s="456">
        <v>6</v>
      </c>
      <c r="I60" s="456" t="s">
        <v>1364</v>
      </c>
      <c r="J60" s="200">
        <v>185</v>
      </c>
      <c r="K60" s="200">
        <v>10</v>
      </c>
      <c r="L60" s="200"/>
      <c r="M60" s="400" t="s">
        <v>806</v>
      </c>
    </row>
    <row r="61" spans="1:13" s="1" customFormat="1" ht="17.45" customHeight="1">
      <c r="A61" s="315"/>
      <c r="B61" s="315">
        <v>3</v>
      </c>
      <c r="C61" s="716" t="s">
        <v>2456</v>
      </c>
      <c r="D61" s="456">
        <v>4</v>
      </c>
      <c r="E61" s="456">
        <v>2</v>
      </c>
      <c r="F61" s="717" t="s">
        <v>2457</v>
      </c>
      <c r="G61" s="624" t="s">
        <v>2458</v>
      </c>
      <c r="H61" s="456">
        <v>6</v>
      </c>
      <c r="I61" s="456" t="s">
        <v>1364</v>
      </c>
      <c r="J61" s="200"/>
      <c r="K61" s="200"/>
      <c r="L61" s="200"/>
      <c r="M61" s="400" t="s">
        <v>806</v>
      </c>
    </row>
    <row r="62" spans="1:13" s="1" customFormat="1" ht="17.45" customHeight="1">
      <c r="A62" s="315">
        <v>17</v>
      </c>
      <c r="B62" s="315">
        <v>4</v>
      </c>
      <c r="C62" s="716" t="s">
        <v>2459</v>
      </c>
      <c r="D62" s="456">
        <v>1</v>
      </c>
      <c r="E62" s="456">
        <v>1</v>
      </c>
      <c r="F62" s="653" t="s">
        <v>2460</v>
      </c>
      <c r="G62" s="718" t="s">
        <v>2461</v>
      </c>
      <c r="H62" s="456">
        <v>6</v>
      </c>
      <c r="I62" s="456" t="s">
        <v>1364</v>
      </c>
      <c r="J62" s="200">
        <v>160</v>
      </c>
      <c r="K62" s="200">
        <v>20</v>
      </c>
      <c r="L62" s="200"/>
      <c r="M62" s="400" t="s">
        <v>806</v>
      </c>
    </row>
    <row r="63" spans="1:13" s="1" customFormat="1" ht="17.45" customHeight="1">
      <c r="A63" s="315"/>
      <c r="B63" s="315">
        <v>5</v>
      </c>
      <c r="C63" s="623" t="s">
        <v>2196</v>
      </c>
      <c r="D63" s="627">
        <v>2</v>
      </c>
      <c r="E63" s="456">
        <v>2</v>
      </c>
      <c r="F63" s="653" t="s">
        <v>2462</v>
      </c>
      <c r="G63" s="654" t="s">
        <v>2463</v>
      </c>
      <c r="H63" s="637">
        <v>6</v>
      </c>
      <c r="I63" s="456" t="s">
        <v>1364</v>
      </c>
      <c r="J63" s="200"/>
      <c r="K63" s="200"/>
      <c r="L63" s="200"/>
      <c r="M63" s="400" t="s">
        <v>806</v>
      </c>
    </row>
    <row r="64" spans="1:13" s="1" customFormat="1" ht="17.45" customHeight="1">
      <c r="A64" s="315"/>
      <c r="B64" s="315">
        <v>6</v>
      </c>
      <c r="C64" s="623" t="s">
        <v>2464</v>
      </c>
      <c r="D64" s="627">
        <v>3</v>
      </c>
      <c r="E64" s="456">
        <v>1</v>
      </c>
      <c r="F64" s="653" t="s">
        <v>2465</v>
      </c>
      <c r="G64" s="654" t="s">
        <v>2466</v>
      </c>
      <c r="H64" s="637">
        <v>6</v>
      </c>
      <c r="I64" s="456" t="s">
        <v>1364</v>
      </c>
      <c r="J64" s="200"/>
      <c r="K64" s="200"/>
      <c r="L64" s="200"/>
      <c r="M64" s="400" t="s">
        <v>806</v>
      </c>
    </row>
    <row r="65" spans="1:17" s="1" customFormat="1" ht="17.45" customHeight="1">
      <c r="A65" s="315"/>
      <c r="B65" s="315">
        <v>7</v>
      </c>
      <c r="C65" s="623" t="s">
        <v>2467</v>
      </c>
      <c r="D65" s="627">
        <v>3</v>
      </c>
      <c r="E65" s="456">
        <v>1</v>
      </c>
      <c r="F65" s="653" t="s">
        <v>2468</v>
      </c>
      <c r="G65" s="654" t="s">
        <v>2469</v>
      </c>
      <c r="H65" s="637">
        <v>6</v>
      </c>
      <c r="I65" s="456" t="s">
        <v>1364</v>
      </c>
      <c r="J65" s="200"/>
      <c r="K65" s="200"/>
      <c r="L65" s="200"/>
      <c r="M65" s="400" t="s">
        <v>806</v>
      </c>
    </row>
    <row r="66" spans="1:17" s="1" customFormat="1" ht="17.45" customHeight="1">
      <c r="A66" s="315">
        <v>18</v>
      </c>
      <c r="B66" s="315">
        <v>8</v>
      </c>
      <c r="C66" s="644" t="s">
        <v>2470</v>
      </c>
      <c r="D66" s="456">
        <v>1</v>
      </c>
      <c r="E66" s="456">
        <v>1</v>
      </c>
      <c r="F66" s="628">
        <v>33348</v>
      </c>
      <c r="G66" s="624" t="s">
        <v>2471</v>
      </c>
      <c r="H66" s="456">
        <v>6</v>
      </c>
      <c r="I66" s="456" t="s">
        <v>1364</v>
      </c>
      <c r="J66" s="200">
        <v>155</v>
      </c>
      <c r="K66" s="200">
        <v>10</v>
      </c>
      <c r="L66" s="200"/>
      <c r="M66" s="400" t="s">
        <v>806</v>
      </c>
    </row>
    <row r="67" spans="1:17" s="1" customFormat="1" ht="17.45" customHeight="1">
      <c r="A67" s="315"/>
      <c r="B67" s="315">
        <v>9</v>
      </c>
      <c r="C67" s="716" t="s">
        <v>2081</v>
      </c>
      <c r="D67" s="456">
        <v>2</v>
      </c>
      <c r="E67" s="456">
        <v>2</v>
      </c>
      <c r="F67" s="628">
        <v>35898</v>
      </c>
      <c r="G67" s="624" t="s">
        <v>2472</v>
      </c>
      <c r="H67" s="637">
        <v>6</v>
      </c>
      <c r="I67" s="456" t="s">
        <v>1364</v>
      </c>
      <c r="J67" s="200"/>
      <c r="K67" s="200"/>
      <c r="L67" s="405"/>
      <c r="M67" s="400" t="s">
        <v>806</v>
      </c>
    </row>
    <row r="68" spans="1:17" s="1" customFormat="1" ht="17.45" customHeight="1">
      <c r="A68" s="315"/>
      <c r="B68" s="315">
        <v>10</v>
      </c>
      <c r="C68" s="716" t="s">
        <v>1197</v>
      </c>
      <c r="D68" s="456">
        <v>3</v>
      </c>
      <c r="E68" s="456">
        <v>2</v>
      </c>
      <c r="F68" s="628">
        <v>43397</v>
      </c>
      <c r="G68" s="624" t="s">
        <v>2473</v>
      </c>
      <c r="H68" s="456">
        <v>6</v>
      </c>
      <c r="I68" s="456" t="s">
        <v>1364</v>
      </c>
      <c r="J68" s="200"/>
      <c r="K68" s="200"/>
      <c r="L68" s="405"/>
      <c r="M68" s="400" t="s">
        <v>806</v>
      </c>
    </row>
    <row r="69" spans="1:17" s="1" customFormat="1" ht="17.45" customHeight="1">
      <c r="A69" s="315"/>
      <c r="B69" s="315">
        <v>11</v>
      </c>
      <c r="C69" s="716" t="s">
        <v>2474</v>
      </c>
      <c r="D69" s="456">
        <v>3</v>
      </c>
      <c r="E69" s="456">
        <v>1</v>
      </c>
      <c r="F69" s="628">
        <v>44201</v>
      </c>
      <c r="G69" s="624" t="s">
        <v>2475</v>
      </c>
      <c r="H69" s="637">
        <v>6</v>
      </c>
      <c r="I69" s="456" t="s">
        <v>1364</v>
      </c>
      <c r="J69" s="200"/>
      <c r="K69" s="200"/>
      <c r="L69" s="405"/>
      <c r="M69" s="400" t="s">
        <v>806</v>
      </c>
    </row>
    <row r="70" spans="1:17" s="1" customFormat="1" ht="12.75">
      <c r="A70" s="315">
        <v>19</v>
      </c>
      <c r="B70" s="315">
        <f t="shared" ref="B70:B73" si="2">IF(D70=1,1,IF(D70&gt;1,B69+1,""))</f>
        <v>1</v>
      </c>
      <c r="C70" s="716" t="s">
        <v>108</v>
      </c>
      <c r="D70" s="456">
        <v>1</v>
      </c>
      <c r="E70" s="456">
        <v>1</v>
      </c>
      <c r="F70" s="717">
        <v>34870</v>
      </c>
      <c r="G70" s="718" t="s">
        <v>2476</v>
      </c>
      <c r="H70" s="456">
        <v>6</v>
      </c>
      <c r="I70" s="456" t="s">
        <v>1405</v>
      </c>
      <c r="J70" s="200">
        <v>125</v>
      </c>
      <c r="K70" s="200">
        <v>10</v>
      </c>
      <c r="L70" s="405"/>
      <c r="M70" s="200" t="s">
        <v>2940</v>
      </c>
    </row>
    <row r="71" spans="1:17" s="1" customFormat="1" ht="21" customHeight="1">
      <c r="A71" s="315" t="str">
        <f>IF(D71=1,SUMIF(D$7:D71,1),"")</f>
        <v/>
      </c>
      <c r="B71" s="315">
        <f t="shared" si="2"/>
        <v>2</v>
      </c>
      <c r="C71" s="716" t="s">
        <v>2477</v>
      </c>
      <c r="D71" s="456">
        <v>2</v>
      </c>
      <c r="E71" s="456">
        <v>2</v>
      </c>
      <c r="F71" s="717">
        <v>32509</v>
      </c>
      <c r="G71" s="718" t="s">
        <v>2478</v>
      </c>
      <c r="H71" s="456">
        <v>6</v>
      </c>
      <c r="I71" s="456" t="s">
        <v>1405</v>
      </c>
      <c r="J71" s="200"/>
      <c r="K71" s="200"/>
      <c r="L71" s="405"/>
      <c r="M71" s="200" t="s">
        <v>2940</v>
      </c>
    </row>
    <row r="72" spans="1:17" s="1" customFormat="1" ht="12.75">
      <c r="A72" s="315" t="str">
        <f>IF(D72=1,SUMIF(D$7:D72,1),"")</f>
        <v/>
      </c>
      <c r="B72" s="315">
        <f t="shared" si="2"/>
        <v>3</v>
      </c>
      <c r="C72" s="716" t="s">
        <v>2479</v>
      </c>
      <c r="D72" s="456">
        <v>3</v>
      </c>
      <c r="E72" s="456">
        <v>2</v>
      </c>
      <c r="F72" s="717">
        <v>42463</v>
      </c>
      <c r="G72" s="718" t="s">
        <v>2480</v>
      </c>
      <c r="H72" s="456">
        <v>6</v>
      </c>
      <c r="I72" s="456" t="s">
        <v>1405</v>
      </c>
      <c r="J72" s="200"/>
      <c r="K72" s="200"/>
      <c r="L72" s="405"/>
      <c r="M72" s="200" t="s">
        <v>2940</v>
      </c>
    </row>
    <row r="73" spans="1:17" s="1" customFormat="1" ht="12.75">
      <c r="A73" s="315" t="str">
        <f>IF(D73=1,SUMIF(D$7:D73,1),"")</f>
        <v/>
      </c>
      <c r="B73" s="315">
        <f t="shared" si="2"/>
        <v>4</v>
      </c>
      <c r="C73" s="716" t="s">
        <v>2481</v>
      </c>
      <c r="D73" s="456">
        <v>3</v>
      </c>
      <c r="E73" s="456">
        <v>1</v>
      </c>
      <c r="F73" s="717">
        <v>43770</v>
      </c>
      <c r="G73" s="718" t="s">
        <v>2482</v>
      </c>
      <c r="H73" s="456">
        <v>6</v>
      </c>
      <c r="I73" s="456" t="s">
        <v>1405</v>
      </c>
      <c r="J73" s="200"/>
      <c r="K73" s="200"/>
      <c r="L73" s="405"/>
      <c r="M73" s="200" t="s">
        <v>2940</v>
      </c>
    </row>
    <row r="74" spans="1:17" s="77" customFormat="1" ht="15.95" customHeight="1">
      <c r="A74" s="295">
        <v>20</v>
      </c>
      <c r="B74" s="295">
        <f>IF(D74=1,1,IF(D74&gt;1,'[9]DS HN'!B94+1,""))</f>
        <v>1</v>
      </c>
      <c r="C74" s="398" t="s">
        <v>235</v>
      </c>
      <c r="D74" s="196">
        <v>1</v>
      </c>
      <c r="E74" s="196">
        <v>1</v>
      </c>
      <c r="F74" s="408">
        <v>15402</v>
      </c>
      <c r="G74" s="400" t="s">
        <v>494</v>
      </c>
      <c r="H74" s="196">
        <v>1</v>
      </c>
      <c r="I74" s="400" t="s">
        <v>217</v>
      </c>
      <c r="J74" s="400" t="s">
        <v>890</v>
      </c>
      <c r="K74" s="400" t="s">
        <v>891</v>
      </c>
      <c r="L74" s="400" t="s">
        <v>809</v>
      </c>
      <c r="M74" s="400" t="s">
        <v>806</v>
      </c>
      <c r="N74" s="196" t="s">
        <v>217</v>
      </c>
      <c r="O74" s="196">
        <v>1</v>
      </c>
      <c r="P74" s="196"/>
      <c r="Q74" s="196"/>
    </row>
    <row r="75" spans="1:17" s="77" customFormat="1" ht="15.95" customHeight="1">
      <c r="A75" s="295" t="str">
        <f>IF(D75=1,SUMIF(D$6:D75,1),"")</f>
        <v/>
      </c>
      <c r="B75" s="295">
        <f>IF(D75=1,1,IF(D75&gt;1,B74+1,""))</f>
        <v>2</v>
      </c>
      <c r="C75" s="398" t="s">
        <v>236</v>
      </c>
      <c r="D75" s="196">
        <v>2</v>
      </c>
      <c r="E75" s="196">
        <v>2</v>
      </c>
      <c r="F75" s="408">
        <v>16438</v>
      </c>
      <c r="G75" s="428" t="s">
        <v>702</v>
      </c>
      <c r="H75" s="196">
        <v>1</v>
      </c>
      <c r="I75" s="428" t="s">
        <v>217</v>
      </c>
      <c r="J75" s="428"/>
      <c r="K75" s="428"/>
      <c r="L75" s="428"/>
      <c r="M75" s="428" t="s">
        <v>806</v>
      </c>
      <c r="N75" s="196" t="s">
        <v>217</v>
      </c>
      <c r="O75" s="196">
        <v>1</v>
      </c>
      <c r="P75" s="196"/>
      <c r="Q75" s="196"/>
    </row>
    <row r="76" spans="1:17" s="77" customFormat="1" ht="15.95" customHeight="1">
      <c r="A76" s="295" t="str">
        <f>IF(D76=1,SUMIF(D$6:D76,1),"")</f>
        <v/>
      </c>
      <c r="B76" s="295">
        <f>IF(D76=1,1,IF(D76&gt;1,B75+1,""))</f>
        <v>3</v>
      </c>
      <c r="C76" s="398" t="s">
        <v>237</v>
      </c>
      <c r="D76" s="196">
        <v>6</v>
      </c>
      <c r="E76" s="196">
        <v>2</v>
      </c>
      <c r="F76" s="408">
        <v>40000</v>
      </c>
      <c r="G76" s="523" t="s">
        <v>549</v>
      </c>
      <c r="H76" s="196">
        <v>1</v>
      </c>
      <c r="I76" s="523" t="s">
        <v>217</v>
      </c>
      <c r="J76" s="523"/>
      <c r="K76" s="523"/>
      <c r="L76" s="523"/>
      <c r="M76" s="523" t="s">
        <v>806</v>
      </c>
      <c r="N76" s="196" t="s">
        <v>217</v>
      </c>
      <c r="O76" s="196">
        <v>1</v>
      </c>
      <c r="P76" s="196"/>
      <c r="Q76" s="196"/>
    </row>
    <row r="77" spans="1:17" s="77" customFormat="1" ht="15.95" customHeight="1">
      <c r="A77" s="295">
        <v>21</v>
      </c>
      <c r="B77" s="295">
        <f>IF(D77=1,1,IF(D77&gt;1,#REF!+1,""))</f>
        <v>1</v>
      </c>
      <c r="C77" s="398" t="s">
        <v>244</v>
      </c>
      <c r="D77" s="196">
        <v>1</v>
      </c>
      <c r="E77" s="196">
        <v>1</v>
      </c>
      <c r="F77" s="408" t="s">
        <v>245</v>
      </c>
      <c r="G77" s="428" t="s">
        <v>550</v>
      </c>
      <c r="H77" s="196">
        <v>1</v>
      </c>
      <c r="I77" s="428" t="s">
        <v>239</v>
      </c>
      <c r="J77" s="428" t="s">
        <v>892</v>
      </c>
      <c r="K77" s="428" t="s">
        <v>803</v>
      </c>
      <c r="L77" s="428" t="s">
        <v>809</v>
      </c>
      <c r="M77" s="428" t="s">
        <v>806</v>
      </c>
      <c r="N77" s="196" t="s">
        <v>239</v>
      </c>
      <c r="O77" s="196">
        <v>1</v>
      </c>
      <c r="P77" s="196"/>
      <c r="Q77" s="196"/>
    </row>
    <row r="78" spans="1:17" s="77" customFormat="1" ht="15.95" customHeight="1">
      <c r="A78" s="295" t="str">
        <f>IF(D78=1,SUMIF(D$9:D78,1),"")</f>
        <v/>
      </c>
      <c r="B78" s="295">
        <f>IF(D78=1,1,IF(D78&gt;1,B77+1,""))</f>
        <v>2</v>
      </c>
      <c r="C78" s="398" t="s">
        <v>246</v>
      </c>
      <c r="D78" s="196">
        <v>2</v>
      </c>
      <c r="E78" s="196">
        <v>2</v>
      </c>
      <c r="F78" s="408">
        <v>32998</v>
      </c>
      <c r="G78" s="428" t="s">
        <v>551</v>
      </c>
      <c r="H78" s="196">
        <v>1</v>
      </c>
      <c r="I78" s="428" t="s">
        <v>239</v>
      </c>
      <c r="J78" s="428"/>
      <c r="K78" s="428"/>
      <c r="L78" s="428"/>
      <c r="M78" s="428" t="s">
        <v>806</v>
      </c>
      <c r="N78" s="196" t="s">
        <v>239</v>
      </c>
      <c r="O78" s="196">
        <v>1</v>
      </c>
      <c r="P78" s="196"/>
      <c r="Q78" s="196"/>
    </row>
    <row r="79" spans="1:17" s="77" customFormat="1" ht="15.95" customHeight="1">
      <c r="A79" s="295" t="str">
        <f>IF(D79=1,SUMIF(D$9:D79,1),"")</f>
        <v/>
      </c>
      <c r="B79" s="295">
        <f>IF(D79=1,1,IF(D79&gt;1,B78+1,""))</f>
        <v>3</v>
      </c>
      <c r="C79" s="398" t="s">
        <v>247</v>
      </c>
      <c r="D79" s="196">
        <v>3</v>
      </c>
      <c r="E79" s="196">
        <v>2</v>
      </c>
      <c r="F79" s="408" t="s">
        <v>248</v>
      </c>
      <c r="G79" s="428" t="s">
        <v>552</v>
      </c>
      <c r="H79" s="196">
        <v>1</v>
      </c>
      <c r="I79" s="428" t="s">
        <v>239</v>
      </c>
      <c r="J79" s="428"/>
      <c r="K79" s="428"/>
      <c r="L79" s="428"/>
      <c r="M79" s="428" t="s">
        <v>806</v>
      </c>
      <c r="N79" s="196" t="s">
        <v>239</v>
      </c>
      <c r="O79" s="196">
        <v>1</v>
      </c>
      <c r="P79" s="196"/>
      <c r="Q79" s="196"/>
    </row>
    <row r="80" spans="1:17" s="77" customFormat="1" ht="15.95" customHeight="1">
      <c r="A80" s="295" t="str">
        <f>IF(D80=1,SUMIF(D$9:D80,1),"")</f>
        <v/>
      </c>
      <c r="B80" s="295">
        <f>IF(D80=1,1,IF(D80&gt;1,B79+1,""))</f>
        <v>4</v>
      </c>
      <c r="C80" s="398" t="s">
        <v>249</v>
      </c>
      <c r="D80" s="196">
        <v>3</v>
      </c>
      <c r="E80" s="196">
        <v>2</v>
      </c>
      <c r="F80" s="408">
        <v>43802</v>
      </c>
      <c r="G80" s="413" t="s">
        <v>686</v>
      </c>
      <c r="H80" s="196">
        <v>1</v>
      </c>
      <c r="I80" s="413" t="s">
        <v>239</v>
      </c>
      <c r="J80" s="413"/>
      <c r="K80" s="413"/>
      <c r="L80" s="413"/>
      <c r="M80" s="413"/>
      <c r="N80" s="196" t="s">
        <v>239</v>
      </c>
      <c r="O80" s="196">
        <v>1</v>
      </c>
      <c r="P80" s="196"/>
      <c r="Q80" s="196"/>
    </row>
    <row r="81" spans="1:40" s="77" customFormat="1" ht="15.95" customHeight="1">
      <c r="A81" s="295">
        <v>22</v>
      </c>
      <c r="B81" s="295">
        <f>IF(D81=1,1,IF(D81&gt;1,#REF!+1,""))</f>
        <v>1</v>
      </c>
      <c r="C81" s="703" t="s">
        <v>320</v>
      </c>
      <c r="D81" s="199">
        <v>1</v>
      </c>
      <c r="E81" s="199">
        <v>1</v>
      </c>
      <c r="F81" s="407">
        <v>16869</v>
      </c>
      <c r="G81" s="406" t="s">
        <v>718</v>
      </c>
      <c r="H81" s="196">
        <v>6</v>
      </c>
      <c r="I81" s="406" t="s">
        <v>321</v>
      </c>
      <c r="J81" s="406" t="s">
        <v>805</v>
      </c>
      <c r="K81" s="406" t="s">
        <v>800</v>
      </c>
      <c r="L81" s="406" t="s">
        <v>809</v>
      </c>
      <c r="M81" s="406" t="s">
        <v>806</v>
      </c>
      <c r="N81" s="199" t="s">
        <v>321</v>
      </c>
      <c r="O81" s="199">
        <v>6</v>
      </c>
      <c r="P81" s="199"/>
      <c r="Q81" s="199"/>
    </row>
    <row r="82" spans="1:40" s="77" customFormat="1" ht="15.95" customHeight="1">
      <c r="A82" s="295" t="str">
        <f>IF(D82=1,SUMIF(D$14:D82,1),"")</f>
        <v/>
      </c>
      <c r="B82" s="295">
        <f>IF(D82=1,1,IF(D82&gt;1,B81+1,""))</f>
        <v>2</v>
      </c>
      <c r="C82" s="720" t="s">
        <v>564</v>
      </c>
      <c r="D82" s="402">
        <v>2</v>
      </c>
      <c r="E82" s="402">
        <v>2</v>
      </c>
      <c r="F82" s="721" t="s">
        <v>688</v>
      </c>
      <c r="G82" s="523" t="s">
        <v>689</v>
      </c>
      <c r="H82" s="196">
        <v>6</v>
      </c>
      <c r="I82" s="523" t="s">
        <v>321</v>
      </c>
      <c r="J82" s="523"/>
      <c r="K82" s="523"/>
      <c r="L82" s="523"/>
      <c r="M82" s="523" t="s">
        <v>806</v>
      </c>
      <c r="N82" s="199" t="s">
        <v>321</v>
      </c>
      <c r="O82" s="199">
        <v>6</v>
      </c>
      <c r="P82" s="199"/>
      <c r="Q82" s="199"/>
    </row>
    <row r="83" spans="1:40" s="77" customFormat="1" ht="15.95" customHeight="1">
      <c r="A83" s="295">
        <v>23</v>
      </c>
      <c r="B83" s="295">
        <f>IF(D83=1,1,IF(D83&gt;1,'[9]DS HN'!B129+1,""))</f>
        <v>1</v>
      </c>
      <c r="C83" s="397" t="s">
        <v>327</v>
      </c>
      <c r="D83" s="295">
        <v>1</v>
      </c>
      <c r="E83" s="295">
        <v>2</v>
      </c>
      <c r="F83" s="483" t="s">
        <v>328</v>
      </c>
      <c r="G83" s="428" t="s">
        <v>568</v>
      </c>
      <c r="H83" s="196">
        <v>1</v>
      </c>
      <c r="I83" s="428" t="s">
        <v>321</v>
      </c>
      <c r="J83" s="406" t="s">
        <v>805</v>
      </c>
      <c r="K83" s="406" t="s">
        <v>800</v>
      </c>
      <c r="L83" s="428" t="s">
        <v>809</v>
      </c>
      <c r="M83" s="428" t="s">
        <v>806</v>
      </c>
      <c r="N83" s="295" t="s">
        <v>321</v>
      </c>
      <c r="O83" s="295">
        <v>6</v>
      </c>
      <c r="P83" s="295"/>
      <c r="Q83" s="295"/>
    </row>
    <row r="84" spans="1:40" s="77" customFormat="1" ht="15.95" customHeight="1">
      <c r="A84" s="295">
        <v>24</v>
      </c>
      <c r="B84" s="295">
        <f>IF(D84=1,1,IF(D84&gt;1,#REF!+1,""))</f>
        <v>1</v>
      </c>
      <c r="C84" s="397" t="s">
        <v>329</v>
      </c>
      <c r="D84" s="295">
        <v>1</v>
      </c>
      <c r="E84" s="295">
        <v>1</v>
      </c>
      <c r="F84" s="483" t="s">
        <v>330</v>
      </c>
      <c r="G84" s="400" t="s">
        <v>506</v>
      </c>
      <c r="H84" s="196">
        <v>6</v>
      </c>
      <c r="I84" s="400" t="s">
        <v>321</v>
      </c>
      <c r="J84" s="406" t="s">
        <v>805</v>
      </c>
      <c r="K84" s="406" t="s">
        <v>800</v>
      </c>
      <c r="L84" s="400"/>
      <c r="M84" s="400" t="s">
        <v>806</v>
      </c>
      <c r="N84" s="295" t="s">
        <v>321</v>
      </c>
      <c r="O84" s="295">
        <v>6</v>
      </c>
      <c r="P84" s="295"/>
      <c r="Q84" s="295"/>
    </row>
    <row r="85" spans="1:40" s="77" customFormat="1" ht="15.95" customHeight="1">
      <c r="A85" s="295" t="str">
        <f>IF(D85=1,SUMIF(D$17:D85,1),"")</f>
        <v/>
      </c>
      <c r="B85" s="295">
        <f>IF(D85=1,1,IF(D85&gt;1,B84+1,""))</f>
        <v>2</v>
      </c>
      <c r="C85" s="720" t="s">
        <v>97</v>
      </c>
      <c r="D85" s="402">
        <v>2</v>
      </c>
      <c r="E85" s="402">
        <v>2</v>
      </c>
      <c r="F85" s="721" t="s">
        <v>331</v>
      </c>
      <c r="G85" s="428" t="s">
        <v>569</v>
      </c>
      <c r="H85" s="196">
        <v>6</v>
      </c>
      <c r="I85" s="428" t="s">
        <v>321</v>
      </c>
      <c r="J85" s="428"/>
      <c r="K85" s="428"/>
      <c r="L85" s="428"/>
      <c r="M85" s="428"/>
      <c r="N85" s="199" t="s">
        <v>321</v>
      </c>
      <c r="O85" s="199">
        <v>6</v>
      </c>
      <c r="P85" s="199"/>
      <c r="Q85" s="199"/>
    </row>
    <row r="86" spans="1:40" s="77" customFormat="1" ht="15.95" customHeight="1">
      <c r="A86" s="295">
        <v>25</v>
      </c>
      <c r="B86" s="295">
        <f>IF(D86=1,1,IF(D86&gt;1,'[9]DS TN'!#REF!+1,""))</f>
        <v>1</v>
      </c>
      <c r="C86" s="720" t="s">
        <v>74</v>
      </c>
      <c r="D86" s="402">
        <v>1</v>
      </c>
      <c r="E86" s="402">
        <v>2</v>
      </c>
      <c r="F86" s="721">
        <v>30814</v>
      </c>
      <c r="G86" s="400" t="s">
        <v>691</v>
      </c>
      <c r="H86" s="196">
        <v>6</v>
      </c>
      <c r="I86" s="400" t="s">
        <v>321</v>
      </c>
      <c r="J86" s="406" t="s">
        <v>805</v>
      </c>
      <c r="K86" s="406" t="s">
        <v>800</v>
      </c>
      <c r="L86" s="400" t="s">
        <v>809</v>
      </c>
      <c r="M86" s="400" t="s">
        <v>806</v>
      </c>
      <c r="N86" s="199" t="s">
        <v>321</v>
      </c>
      <c r="O86" s="199">
        <v>6</v>
      </c>
      <c r="P86" s="199"/>
      <c r="Q86" s="199"/>
    </row>
    <row r="87" spans="1:40" s="77" customFormat="1" ht="15.95" customHeight="1">
      <c r="A87" s="295" t="str">
        <f>IF(D87=1,SUMIF(D$17:D87,1),"")</f>
        <v/>
      </c>
      <c r="B87" s="295">
        <f>IF(D87=1,1,IF(D87&gt;1,B86+1,""))</f>
        <v>2</v>
      </c>
      <c r="C87" s="720" t="s">
        <v>332</v>
      </c>
      <c r="D87" s="402">
        <v>3</v>
      </c>
      <c r="E87" s="402">
        <v>1</v>
      </c>
      <c r="F87" s="721" t="s">
        <v>333</v>
      </c>
      <c r="G87" s="428" t="s">
        <v>570</v>
      </c>
      <c r="H87" s="196">
        <v>6</v>
      </c>
      <c r="I87" s="428" t="s">
        <v>321</v>
      </c>
      <c r="J87" s="428"/>
      <c r="K87" s="428"/>
      <c r="L87" s="428"/>
      <c r="M87" s="428" t="s">
        <v>806</v>
      </c>
      <c r="N87" s="199" t="s">
        <v>321</v>
      </c>
      <c r="O87" s="199">
        <v>6</v>
      </c>
      <c r="P87" s="199"/>
      <c r="Q87" s="199"/>
    </row>
    <row r="88" spans="1:40" s="77" customFormat="1" ht="15.95" customHeight="1">
      <c r="A88" s="295" t="str">
        <f>IF(D88=1,SUMIF(D$17:D88,1),"")</f>
        <v/>
      </c>
      <c r="B88" s="295">
        <f>IF(D88=1,1,IF(D88&gt;1,B87+1,""))</f>
        <v>3</v>
      </c>
      <c r="C88" s="720" t="s">
        <v>334</v>
      </c>
      <c r="D88" s="402">
        <v>3</v>
      </c>
      <c r="E88" s="402">
        <v>2</v>
      </c>
      <c r="F88" s="721" t="s">
        <v>335</v>
      </c>
      <c r="G88" s="428" t="s">
        <v>571</v>
      </c>
      <c r="H88" s="196">
        <v>6</v>
      </c>
      <c r="I88" s="428" t="s">
        <v>321</v>
      </c>
      <c r="J88" s="428"/>
      <c r="K88" s="428"/>
      <c r="L88" s="428"/>
      <c r="M88" s="428" t="s">
        <v>806</v>
      </c>
      <c r="N88" s="199" t="s">
        <v>321</v>
      </c>
      <c r="O88" s="199">
        <v>6</v>
      </c>
      <c r="P88" s="199"/>
      <c r="Q88" s="199"/>
    </row>
    <row r="89" spans="1:40" s="725" customFormat="1" ht="15.95" customHeight="1">
      <c r="A89" s="295">
        <v>26</v>
      </c>
      <c r="B89" s="295">
        <f>IF(E89=1,1,IF(E89&gt;1,'[8]DS HN'!B115+1,""))</f>
        <v>1</v>
      </c>
      <c r="C89" s="398" t="s">
        <v>154</v>
      </c>
      <c r="D89" s="196">
        <v>1</v>
      </c>
      <c r="E89" s="196">
        <v>1</v>
      </c>
      <c r="F89" s="408" t="s">
        <v>155</v>
      </c>
      <c r="G89" s="196"/>
      <c r="H89" s="196">
        <v>6</v>
      </c>
      <c r="I89" s="400" t="s">
        <v>147</v>
      </c>
      <c r="J89" s="400" t="s">
        <v>805</v>
      </c>
      <c r="K89" s="400" t="s">
        <v>800</v>
      </c>
      <c r="L89" s="400"/>
      <c r="M89" s="428" t="s">
        <v>806</v>
      </c>
      <c r="N89" s="722" t="s">
        <v>147</v>
      </c>
      <c r="O89" s="722">
        <v>6</v>
      </c>
      <c r="P89" s="722"/>
      <c r="Q89" s="722"/>
      <c r="R89" s="354"/>
      <c r="S89" s="723"/>
      <c r="T89" s="723"/>
      <c r="U89" s="723"/>
      <c r="V89" s="723"/>
      <c r="W89" s="723"/>
      <c r="X89" s="723"/>
      <c r="Y89" s="723"/>
      <c r="Z89" s="723"/>
      <c r="AA89" s="723"/>
      <c r="AB89" s="723"/>
      <c r="AC89" s="723"/>
      <c r="AD89" s="723"/>
      <c r="AE89" s="354"/>
      <c r="AF89" s="354"/>
      <c r="AG89" s="354"/>
      <c r="AH89" s="354"/>
      <c r="AI89" s="354"/>
      <c r="AJ89" s="723"/>
      <c r="AK89" s="354"/>
      <c r="AL89" s="724"/>
      <c r="AM89" s="354"/>
      <c r="AN89" s="354"/>
    </row>
    <row r="90" spans="1:40" s="725" customFormat="1" ht="15.95" customHeight="1">
      <c r="A90" s="295" t="str">
        <f>IF(E90=1,SUMIF(E$6:E90,1),"")</f>
        <v/>
      </c>
      <c r="B90" s="295">
        <f>IF(E90=1,1,IF(E90&gt;1,B89+1,""))</f>
        <v>2</v>
      </c>
      <c r="C90" s="398" t="s">
        <v>156</v>
      </c>
      <c r="D90" s="196">
        <v>3</v>
      </c>
      <c r="E90" s="196">
        <v>2</v>
      </c>
      <c r="F90" s="408" t="s">
        <v>157</v>
      </c>
      <c r="G90" s="196"/>
      <c r="H90" s="196">
        <v>6</v>
      </c>
      <c r="I90" s="400" t="s">
        <v>147</v>
      </c>
      <c r="J90" s="406"/>
      <c r="K90" s="406"/>
      <c r="L90" s="406"/>
      <c r="M90" s="428" t="s">
        <v>806</v>
      </c>
      <c r="N90" s="722" t="s">
        <v>147</v>
      </c>
      <c r="O90" s="722">
        <v>6</v>
      </c>
      <c r="P90" s="722"/>
      <c r="Q90" s="722"/>
      <c r="R90" s="354"/>
      <c r="S90" s="723"/>
      <c r="T90" s="723"/>
      <c r="U90" s="723"/>
      <c r="V90" s="723"/>
      <c r="W90" s="723"/>
      <c r="X90" s="723"/>
      <c r="Y90" s="723"/>
      <c r="Z90" s="723"/>
      <c r="AA90" s="723"/>
      <c r="AB90" s="723"/>
      <c r="AC90" s="723"/>
      <c r="AD90" s="723"/>
      <c r="AE90" s="354"/>
      <c r="AF90" s="354"/>
      <c r="AG90" s="354"/>
      <c r="AH90" s="354"/>
      <c r="AI90" s="354"/>
      <c r="AJ90" s="723"/>
      <c r="AK90" s="354"/>
      <c r="AL90" s="724"/>
      <c r="AM90" s="354"/>
      <c r="AN90" s="354"/>
    </row>
    <row r="91" spans="1:40" s="725" customFormat="1" ht="15.95" customHeight="1">
      <c r="A91" s="295" t="str">
        <f>IF(E91=1,SUMIF(E$6:E91,1),"")</f>
        <v/>
      </c>
      <c r="B91" s="295">
        <f>IF(E91=1,1,IF(E91&gt;1,B90+1,""))</f>
        <v>3</v>
      </c>
      <c r="C91" s="398" t="s">
        <v>158</v>
      </c>
      <c r="D91" s="196">
        <v>3</v>
      </c>
      <c r="E91" s="196">
        <v>2</v>
      </c>
      <c r="F91" s="408" t="s">
        <v>159</v>
      </c>
      <c r="G91" s="196"/>
      <c r="H91" s="196">
        <v>6</v>
      </c>
      <c r="I91" s="400" t="s">
        <v>147</v>
      </c>
      <c r="J91" s="428"/>
      <c r="K91" s="428"/>
      <c r="L91" s="428"/>
      <c r="M91" s="428" t="s">
        <v>806</v>
      </c>
      <c r="N91" s="722" t="s">
        <v>147</v>
      </c>
      <c r="O91" s="722">
        <v>6</v>
      </c>
      <c r="P91" s="722"/>
      <c r="Q91" s="722"/>
      <c r="R91" s="354"/>
      <c r="S91" s="723"/>
      <c r="T91" s="723"/>
      <c r="U91" s="723"/>
      <c r="V91" s="723"/>
      <c r="W91" s="723"/>
      <c r="X91" s="723"/>
      <c r="Y91" s="723"/>
      <c r="Z91" s="723"/>
      <c r="AA91" s="723"/>
      <c r="AB91" s="723"/>
      <c r="AC91" s="723"/>
      <c r="AD91" s="723"/>
      <c r="AE91" s="354"/>
      <c r="AF91" s="354"/>
      <c r="AG91" s="354"/>
      <c r="AH91" s="354"/>
      <c r="AI91" s="354"/>
      <c r="AJ91" s="723"/>
      <c r="AK91" s="354"/>
      <c r="AL91" s="724"/>
      <c r="AM91" s="354"/>
      <c r="AN91" s="354"/>
    </row>
    <row r="92" spans="1:40" s="77" customFormat="1" ht="15.95" customHeight="1">
      <c r="A92" s="295">
        <v>27</v>
      </c>
      <c r="B92" s="295">
        <f>IF(D92=1,1,IF(D92&gt;1,B91+1,""))</f>
        <v>1</v>
      </c>
      <c r="C92" s="398" t="s">
        <v>95</v>
      </c>
      <c r="D92" s="295">
        <v>1</v>
      </c>
      <c r="E92" s="196">
        <v>2</v>
      </c>
      <c r="F92" s="408" t="s">
        <v>401</v>
      </c>
      <c r="G92" s="413" t="s">
        <v>672</v>
      </c>
      <c r="H92" s="413" t="s">
        <v>814</v>
      </c>
      <c r="I92" s="413" t="s">
        <v>185</v>
      </c>
      <c r="J92" s="404">
        <v>140</v>
      </c>
      <c r="K92" s="404">
        <v>20</v>
      </c>
      <c r="L92" s="413"/>
      <c r="M92" s="196" t="s">
        <v>810</v>
      </c>
      <c r="N92" s="726">
        <v>6</v>
      </c>
      <c r="O92" s="722"/>
      <c r="P92" s="722"/>
      <c r="Q92" s="722"/>
    </row>
    <row r="93" spans="1:40" s="77" customFormat="1" ht="15.95" customHeight="1">
      <c r="A93" s="295" t="str">
        <f>IF(D93=1,SUMIF(D$6:D93,1),"")</f>
        <v/>
      </c>
      <c r="B93" s="295">
        <f t="shared" ref="B93:B94" si="3">IF(D93=1,1,IF(D93&gt;1,B92+1,""))</f>
        <v>2</v>
      </c>
      <c r="C93" s="398" t="s">
        <v>402</v>
      </c>
      <c r="D93" s="295">
        <v>3</v>
      </c>
      <c r="E93" s="196">
        <v>2</v>
      </c>
      <c r="F93" s="408" t="s">
        <v>403</v>
      </c>
      <c r="G93" s="413" t="s">
        <v>617</v>
      </c>
      <c r="H93" s="413" t="s">
        <v>814</v>
      </c>
      <c r="I93" s="413" t="s">
        <v>201</v>
      </c>
      <c r="J93" s="413"/>
      <c r="K93" s="413"/>
      <c r="L93" s="413"/>
      <c r="M93" s="196" t="s">
        <v>810</v>
      </c>
      <c r="N93" s="196">
        <v>6</v>
      </c>
      <c r="O93" s="722"/>
      <c r="P93" s="722"/>
      <c r="Q93" s="722"/>
    </row>
    <row r="94" spans="1:40" s="77" customFormat="1" ht="15.95" customHeight="1">
      <c r="A94" s="295" t="str">
        <f>IF(D94=1,SUMIF(D$6:D94,1),"")</f>
        <v/>
      </c>
      <c r="B94" s="295">
        <f t="shared" si="3"/>
        <v>3</v>
      </c>
      <c r="C94" s="398" t="s">
        <v>404</v>
      </c>
      <c r="D94" s="295">
        <v>3</v>
      </c>
      <c r="E94" s="196">
        <v>1</v>
      </c>
      <c r="F94" s="408" t="s">
        <v>405</v>
      </c>
      <c r="G94" s="413" t="s">
        <v>616</v>
      </c>
      <c r="H94" s="413" t="s">
        <v>814</v>
      </c>
      <c r="I94" s="413" t="s">
        <v>217</v>
      </c>
      <c r="J94" s="413"/>
      <c r="K94" s="413"/>
      <c r="L94" s="413"/>
      <c r="M94" s="196" t="s">
        <v>810</v>
      </c>
      <c r="N94" s="196">
        <v>6</v>
      </c>
      <c r="O94" s="722"/>
      <c r="P94" s="722"/>
      <c r="Q94" s="722"/>
    </row>
    <row r="95" spans="1:40" s="77" customFormat="1" ht="15.95" customHeight="1">
      <c r="A95" s="295">
        <v>28</v>
      </c>
      <c r="B95" s="295">
        <f>IF(D95=1,1,IF(D95&gt;1,B94+1,""))</f>
        <v>1</v>
      </c>
      <c r="C95" s="398" t="s">
        <v>212</v>
      </c>
      <c r="D95" s="196">
        <v>1</v>
      </c>
      <c r="E95" s="196">
        <v>2</v>
      </c>
      <c r="F95" s="408">
        <v>22833</v>
      </c>
      <c r="G95" s="428" t="s">
        <v>697</v>
      </c>
      <c r="H95" s="428" t="s">
        <v>814</v>
      </c>
      <c r="I95" s="428" t="s">
        <v>201</v>
      </c>
      <c r="J95" s="428" t="s">
        <v>819</v>
      </c>
      <c r="K95" s="428" t="s">
        <v>803</v>
      </c>
      <c r="L95" s="428" t="s">
        <v>809</v>
      </c>
      <c r="M95" s="196" t="s">
        <v>810</v>
      </c>
      <c r="N95" s="196">
        <v>6</v>
      </c>
      <c r="O95" s="196"/>
      <c r="P95" s="196"/>
      <c r="Q95" s="196"/>
    </row>
    <row r="96" spans="1:40" s="77" customFormat="1" ht="15.95" customHeight="1">
      <c r="A96" s="295">
        <v>29</v>
      </c>
      <c r="B96" s="295">
        <f>IF(D96=1,1,IF(D96&gt;1,#REF!+1,""))</f>
        <v>1</v>
      </c>
      <c r="C96" s="398" t="s">
        <v>213</v>
      </c>
      <c r="D96" s="196">
        <v>1</v>
      </c>
      <c r="E96" s="196">
        <v>1</v>
      </c>
      <c r="F96" s="408">
        <v>28709</v>
      </c>
      <c r="G96" s="428" t="s">
        <v>698</v>
      </c>
      <c r="H96" s="428" t="s">
        <v>814</v>
      </c>
      <c r="I96" s="428" t="s">
        <v>201</v>
      </c>
      <c r="J96" s="428" t="s">
        <v>819</v>
      </c>
      <c r="K96" s="428" t="s">
        <v>800</v>
      </c>
      <c r="L96" s="428" t="s">
        <v>809</v>
      </c>
      <c r="M96" s="196" t="s">
        <v>810</v>
      </c>
      <c r="N96" s="726">
        <v>6</v>
      </c>
      <c r="O96" s="196"/>
      <c r="P96" s="196"/>
      <c r="Q96" s="196"/>
    </row>
    <row r="97" spans="1:17" s="77" customFormat="1" ht="15.95" customHeight="1">
      <c r="A97" s="295" t="str">
        <f>IF(D97=1,SUMIF(D$6:D97,1),"")</f>
        <v/>
      </c>
      <c r="B97" s="295">
        <f t="shared" ref="B97:B98" si="4">IF(D97=1,1,IF(D97&gt;1,B96+1,""))</f>
        <v>2</v>
      </c>
      <c r="C97" s="398" t="s">
        <v>118</v>
      </c>
      <c r="D97" s="196">
        <v>3</v>
      </c>
      <c r="E97" s="196">
        <v>2</v>
      </c>
      <c r="F97" s="408" t="s">
        <v>214</v>
      </c>
      <c r="G97" s="413" t="s">
        <v>589</v>
      </c>
      <c r="H97" s="413" t="s">
        <v>814</v>
      </c>
      <c r="I97" s="428" t="s">
        <v>217</v>
      </c>
      <c r="J97" s="413"/>
      <c r="K97" s="413"/>
      <c r="L97" s="413"/>
      <c r="M97" s="196" t="s">
        <v>810</v>
      </c>
      <c r="N97" s="196">
        <v>6</v>
      </c>
      <c r="O97" s="196"/>
      <c r="P97" s="196"/>
      <c r="Q97" s="196"/>
    </row>
    <row r="98" spans="1:17" s="77" customFormat="1" ht="15.95" customHeight="1">
      <c r="A98" s="295" t="str">
        <f>IF(D98=1,SUMIF(D$6:D98,1),"")</f>
        <v/>
      </c>
      <c r="B98" s="295">
        <f t="shared" si="4"/>
        <v>3</v>
      </c>
      <c r="C98" s="398" t="s">
        <v>215</v>
      </c>
      <c r="D98" s="196">
        <v>4</v>
      </c>
      <c r="E98" s="196">
        <v>1</v>
      </c>
      <c r="F98" s="408">
        <v>16713</v>
      </c>
      <c r="G98" s="400" t="s">
        <v>491</v>
      </c>
      <c r="H98" s="400" t="s">
        <v>814</v>
      </c>
      <c r="I98" s="428" t="s">
        <v>239</v>
      </c>
      <c r="J98" s="400"/>
      <c r="K98" s="400"/>
      <c r="L98" s="400"/>
      <c r="M98" s="196" t="s">
        <v>810</v>
      </c>
      <c r="N98" s="196">
        <v>6</v>
      </c>
      <c r="O98" s="196"/>
      <c r="P98" s="196"/>
      <c r="Q98" s="196"/>
    </row>
    <row r="99" spans="1:17" s="15" customFormat="1" ht="15.95" customHeight="1">
      <c r="A99" s="11"/>
      <c r="B99" s="11"/>
      <c r="C99" s="13"/>
      <c r="D99" s="13"/>
      <c r="E99" s="12"/>
      <c r="F99" s="17"/>
      <c r="G99" s="16"/>
      <c r="H99" s="18"/>
      <c r="I99" s="16"/>
      <c r="J99" s="13"/>
      <c r="K99" s="13"/>
      <c r="L99" s="13"/>
      <c r="M99" s="13"/>
      <c r="N99" s="14"/>
      <c r="O99" s="6"/>
      <c r="P99" s="6"/>
    </row>
  </sheetData>
  <autoFilter ref="A5:M99" xr:uid="{00000000-0009-0000-0000-000002000000}"/>
  <mergeCells count="15">
    <mergeCell ref="F1:M1"/>
    <mergeCell ref="M3:M4"/>
    <mergeCell ref="A1:C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K3"/>
    <mergeCell ref="L3:L4"/>
  </mergeCells>
  <phoneticPr fontId="5" type="noConversion"/>
  <conditionalFormatting sqref="E99">
    <cfRule type="expression" dxfId="37" priority="35" stopIfTrue="1">
      <formula>#REF! = "1. Chủ hộ"</formula>
    </cfRule>
  </conditionalFormatting>
  <conditionalFormatting sqref="G6:G13">
    <cfRule type="expression" dxfId="36" priority="9" stopIfTrue="1">
      <formula>#REF! = "1. Chủ hộ"</formula>
    </cfRule>
  </conditionalFormatting>
  <conditionalFormatting sqref="G16:G24">
    <cfRule type="expression" dxfId="35" priority="8" stopIfTrue="1">
      <formula>#REF! = "1. Chủ hộ"</formula>
    </cfRule>
  </conditionalFormatting>
  <conditionalFormatting sqref="G29:G38">
    <cfRule type="expression" dxfId="34" priority="7" stopIfTrue="1">
      <formula>#REF! = "1. Chủ hộ"</formula>
    </cfRule>
  </conditionalFormatting>
  <conditionalFormatting sqref="G40:G43">
    <cfRule type="expression" dxfId="33" priority="6" stopIfTrue="1">
      <formula>#REF! = "1. Chủ hộ"</formula>
    </cfRule>
  </conditionalFormatting>
  <conditionalFormatting sqref="G74 I74:M74 G84 I84 L84:M84 G86 I86 L86:M86">
    <cfRule type="expression" dxfId="32" priority="5" stopIfTrue="1">
      <formula>#REF! = "1. Chủ hộ"</formula>
    </cfRule>
  </conditionalFormatting>
  <conditionalFormatting sqref="G93:G94 J93:L94">
    <cfRule type="expression" dxfId="31" priority="3" stopIfTrue="1">
      <formula>#REF! = "1. Chủ hộ"</formula>
    </cfRule>
  </conditionalFormatting>
  <conditionalFormatting sqref="G98:H98 J98:L98">
    <cfRule type="expression" dxfId="30" priority="2" stopIfTrue="1">
      <formula>#REF! = "1. Chủ hộ"</formula>
    </cfRule>
  </conditionalFormatting>
  <conditionalFormatting sqref="I89:L89 I90:I91">
    <cfRule type="expression" dxfId="29" priority="4" stopIfTrue="1">
      <formula>#REF! = "1. Chủ hộ"</formula>
    </cfRule>
  </conditionalFormatting>
  <conditionalFormatting sqref="M59:M69">
    <cfRule type="expression" dxfId="28" priority="1" stopIfTrue="1">
      <formula>#REF! = "1. Chủ hộ"</formula>
    </cfRule>
  </conditionalFormatting>
  <dataValidations count="3">
    <dataValidation type="whole" allowBlank="1" showInputMessage="1" showErrorMessage="1" error="Chủ hộ = 1; Vợ/chồng = 2; con = 3;; Bố/mẹ = 4; khác = 5" prompt="Chủ hộ = 1; Vợ/chồng = 2; con = 3;; Bố/mẹ = 4; khác = 5" sqref="D6:D35 D41:D53" xr:uid="{1CDD1CEA-1365-41CD-B213-C5FE09EDFF32}">
      <formula1>1</formula1>
      <formula2>5</formula2>
    </dataValidation>
    <dataValidation type="whole" allowBlank="1" showInputMessage="1" showErrorMessage="1" error="Nam = 1; Nữ = 2" prompt="Nam = 1; Nữ = 2" sqref="E7:E12 E21:E28 F36:F40 E41:E53" xr:uid="{942EC529-FA88-48BE-975C-FB2EDA82182A}">
      <formula1>1</formula1>
      <formula2>2</formula2>
    </dataValidation>
    <dataValidation allowBlank="1" showInputMessage="1" showErrorMessage="1" error="Nhập bằng số" sqref="G6:G13 G16:G35 G44:G53" xr:uid="{01187CD7-6318-4B16-8977-61173F2CC930}"/>
  </dataValidations>
  <pageMargins left="0.45" right="0.2" top="0.5" bottom="0.35" header="0.3" footer="0.3"/>
  <pageSetup orientation="landscape" r:id="rId1"/>
  <headerFoot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E322"/>
  <sheetViews>
    <sheetView topLeftCell="A133" zoomScale="115" zoomScaleNormal="115" workbookViewId="0">
      <selection activeCell="C199" sqref="C199"/>
    </sheetView>
  </sheetViews>
  <sheetFormatPr defaultColWidth="9" defaultRowHeight="11.25"/>
  <cols>
    <col min="1" max="2" width="3.75" style="6" customWidth="1"/>
    <col min="3" max="3" width="20.25" style="7" customWidth="1"/>
    <col min="4" max="5" width="4.625" style="39" customWidth="1"/>
    <col min="6" max="6" width="10.375" style="40" customWidth="1"/>
    <col min="7" max="7" width="11.5" style="39" customWidth="1"/>
    <col min="8" max="8" width="6.875" style="39" customWidth="1"/>
    <col min="9" max="9" width="13.875" style="39" customWidth="1"/>
    <col min="10" max="11" width="6.125" style="39" customWidth="1"/>
    <col min="12" max="12" width="15.5" style="39" hidden="1" customWidth="1"/>
    <col min="13" max="13" width="19.875" style="30" customWidth="1"/>
    <col min="14" max="16" width="0" style="30" hidden="1" customWidth="1"/>
    <col min="17" max="16384" width="9" style="30"/>
  </cols>
  <sheetData>
    <row r="1" spans="1:31" s="6" customFormat="1" ht="33.75" customHeight="1">
      <c r="A1" s="731" t="s">
        <v>636</v>
      </c>
      <c r="B1" s="728"/>
      <c r="C1" s="728"/>
      <c r="F1" s="731" t="s">
        <v>637</v>
      </c>
      <c r="G1" s="731"/>
      <c r="H1" s="731"/>
      <c r="I1" s="731"/>
      <c r="J1" s="731"/>
      <c r="K1" s="731"/>
      <c r="L1" s="731"/>
      <c r="M1" s="731"/>
    </row>
    <row r="2" spans="1:31" ht="18.75" customHeight="1">
      <c r="A2" s="728" t="s">
        <v>33</v>
      </c>
      <c r="B2" s="728"/>
      <c r="C2" s="728"/>
      <c r="D2" s="728"/>
      <c r="E2" s="728"/>
      <c r="F2" s="728"/>
      <c r="G2" s="728"/>
      <c r="H2" s="728"/>
      <c r="I2" s="728"/>
      <c r="J2" s="728"/>
      <c r="K2" s="728"/>
      <c r="L2" s="728"/>
      <c r="M2" s="728"/>
    </row>
    <row r="3" spans="1:31" s="45" customFormat="1" ht="21.75" customHeight="1">
      <c r="A3" s="732" t="s">
        <v>29</v>
      </c>
      <c r="B3" s="732" t="s">
        <v>30</v>
      </c>
      <c r="C3" s="755" t="s">
        <v>795</v>
      </c>
      <c r="D3" s="732" t="s">
        <v>796</v>
      </c>
      <c r="E3" s="732" t="s">
        <v>797</v>
      </c>
      <c r="F3" s="756" t="s">
        <v>25</v>
      </c>
      <c r="G3" s="732" t="s">
        <v>26</v>
      </c>
      <c r="H3" s="732" t="s">
        <v>798</v>
      </c>
      <c r="I3" s="732" t="s">
        <v>31</v>
      </c>
      <c r="J3" s="732" t="s">
        <v>647</v>
      </c>
      <c r="K3" s="732"/>
      <c r="L3" s="732" t="s">
        <v>105</v>
      </c>
      <c r="M3" s="732" t="s">
        <v>799</v>
      </c>
    </row>
    <row r="4" spans="1:31" s="45" customFormat="1" ht="48.75" customHeight="1">
      <c r="A4" s="732"/>
      <c r="B4" s="732"/>
      <c r="C4" s="755"/>
      <c r="D4" s="732"/>
      <c r="E4" s="732"/>
      <c r="F4" s="756"/>
      <c r="G4" s="732"/>
      <c r="H4" s="732"/>
      <c r="I4" s="732"/>
      <c r="J4" s="47" t="s">
        <v>16</v>
      </c>
      <c r="K4" s="47" t="s">
        <v>17</v>
      </c>
      <c r="L4" s="732"/>
      <c r="M4" s="732"/>
    </row>
    <row r="5" spans="1:31" s="45" customFormat="1" ht="14.45" customHeight="1">
      <c r="A5" s="49">
        <v>1</v>
      </c>
      <c r="B5" s="49">
        <v>2</v>
      </c>
      <c r="C5" s="50">
        <v>3</v>
      </c>
      <c r="D5" s="49">
        <v>4</v>
      </c>
      <c r="E5" s="49">
        <v>5</v>
      </c>
      <c r="F5" s="49">
        <v>6</v>
      </c>
      <c r="G5" s="49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</row>
    <row r="6" spans="1:31" s="21" customFormat="1" ht="14.45" customHeight="1">
      <c r="A6" s="48" t="str">
        <f>IF(D6=1,SUMIF(D$6:D6,1),"")</f>
        <v/>
      </c>
      <c r="B6" s="27" t="str">
        <f>IF(D6=1,1,IF(D6&gt;1,#REF!+1,""))</f>
        <v/>
      </c>
      <c r="C6" s="27"/>
      <c r="D6" s="27"/>
      <c r="E6" s="29"/>
      <c r="F6" s="19"/>
      <c r="G6" s="18"/>
      <c r="H6" s="18">
        <v>6</v>
      </c>
      <c r="I6" s="18"/>
      <c r="J6" s="28"/>
      <c r="K6" s="28"/>
      <c r="L6" s="28"/>
      <c r="M6" s="28"/>
      <c r="N6" s="28"/>
      <c r="O6" s="28"/>
      <c r="P6" s="28"/>
    </row>
    <row r="7" spans="1:31" s="70" customFormat="1" ht="13.15" customHeight="1">
      <c r="A7" s="62">
        <v>1</v>
      </c>
      <c r="B7" s="62">
        <v>1</v>
      </c>
      <c r="C7" s="63" t="s">
        <v>2483</v>
      </c>
      <c r="D7" s="62">
        <v>1</v>
      </c>
      <c r="E7" s="62">
        <v>1</v>
      </c>
      <c r="F7" s="64">
        <v>25909</v>
      </c>
      <c r="G7" s="65" t="s">
        <v>2484</v>
      </c>
      <c r="H7" s="66">
        <v>1</v>
      </c>
      <c r="I7" s="67" t="s">
        <v>2485</v>
      </c>
      <c r="J7" s="68" t="s">
        <v>2424</v>
      </c>
      <c r="K7" s="68" t="s">
        <v>800</v>
      </c>
      <c r="L7" s="69"/>
      <c r="M7" s="69" t="s">
        <v>806</v>
      </c>
    </row>
    <row r="8" spans="1:31" s="77" customFormat="1" ht="13.15" customHeight="1">
      <c r="A8" s="62"/>
      <c r="B8" s="62">
        <v>2</v>
      </c>
      <c r="C8" s="71" t="s">
        <v>2486</v>
      </c>
      <c r="D8" s="62">
        <v>3</v>
      </c>
      <c r="E8" s="62">
        <v>1</v>
      </c>
      <c r="F8" s="64">
        <v>34616</v>
      </c>
      <c r="G8" s="72">
        <v>38094023997</v>
      </c>
      <c r="H8" s="66">
        <v>1</v>
      </c>
      <c r="I8" s="67" t="s">
        <v>2485</v>
      </c>
      <c r="J8" s="68"/>
      <c r="K8" s="68"/>
      <c r="L8" s="73"/>
      <c r="M8" s="69" t="s">
        <v>806</v>
      </c>
      <c r="N8" s="74"/>
      <c r="O8" s="74"/>
      <c r="P8" s="74"/>
      <c r="Q8" s="74"/>
      <c r="R8" s="74"/>
      <c r="S8" s="74"/>
      <c r="T8" s="74"/>
      <c r="U8" s="74"/>
      <c r="V8" s="75"/>
      <c r="W8" s="75"/>
      <c r="X8" s="75"/>
      <c r="Y8" s="75"/>
      <c r="Z8" s="75"/>
      <c r="AA8" s="74"/>
      <c r="AB8" s="75"/>
      <c r="AC8" s="75"/>
      <c r="AD8" s="76">
        <f ca="1">IF(F8="","",(TODAY()-F8)/365)</f>
        <v>31.202739726027396</v>
      </c>
      <c r="AE8" s="75" t="str">
        <f>IF(AND(D8=1,X8=""),"Kinh",IF(AND(D8=1,I8="kinh",X8="x"),I9,IF(AND(D8=1,I8&lt;&gt;"kinh"),I8,IF(OR(D8&gt;1,D8=0),""))))</f>
        <v/>
      </c>
    </row>
    <row r="9" spans="1:31" s="77" customFormat="1" ht="13.15" customHeight="1">
      <c r="A9" s="62"/>
      <c r="B9" s="62">
        <v>3</v>
      </c>
      <c r="C9" s="71" t="s">
        <v>2487</v>
      </c>
      <c r="D9" s="78">
        <v>3</v>
      </c>
      <c r="E9" s="62">
        <v>2</v>
      </c>
      <c r="F9" s="79">
        <v>35571</v>
      </c>
      <c r="G9" s="72">
        <v>38094023997</v>
      </c>
      <c r="H9" s="66">
        <v>1</v>
      </c>
      <c r="I9" s="67" t="s">
        <v>2485</v>
      </c>
      <c r="J9" s="68"/>
      <c r="K9" s="68"/>
      <c r="L9" s="73"/>
      <c r="M9" s="69" t="s">
        <v>806</v>
      </c>
      <c r="N9" s="74"/>
      <c r="O9" s="74"/>
      <c r="P9" s="74"/>
      <c r="Q9" s="74"/>
      <c r="R9" s="74"/>
      <c r="S9" s="74"/>
      <c r="T9" s="74"/>
      <c r="U9" s="74"/>
      <c r="V9" s="75"/>
      <c r="W9" s="75"/>
      <c r="X9" s="75"/>
      <c r="Y9" s="75"/>
      <c r="Z9" s="75"/>
      <c r="AA9" s="74"/>
      <c r="AB9" s="75"/>
      <c r="AC9" s="75"/>
      <c r="AD9" s="76">
        <f ca="1">IF(F9="","",(TODAY()-F9)/365)</f>
        <v>28.586301369863012</v>
      </c>
      <c r="AE9" s="75" t="str">
        <f>IF(AND(D9=1,X9=""),"Kinh",IF(AND(D9=1,I9="kinh",X9="x"),I10,IF(AND(D9=1,I9&lt;&gt;"kinh"),I9,IF(OR(D9&gt;1,D9=0),""))))</f>
        <v/>
      </c>
    </row>
    <row r="10" spans="1:31" s="77" customFormat="1" ht="13.15" customHeight="1">
      <c r="A10" s="62"/>
      <c r="B10" s="62">
        <v>4</v>
      </c>
      <c r="C10" s="71" t="s">
        <v>2488</v>
      </c>
      <c r="D10" s="62">
        <v>6</v>
      </c>
      <c r="E10" s="62">
        <v>1</v>
      </c>
      <c r="F10" s="64">
        <v>43130</v>
      </c>
      <c r="G10" s="72">
        <v>38094023997</v>
      </c>
      <c r="H10" s="66">
        <v>1</v>
      </c>
      <c r="I10" s="67" t="s">
        <v>2485</v>
      </c>
      <c r="J10" s="80"/>
      <c r="K10" s="80"/>
      <c r="L10" s="72"/>
      <c r="M10" s="69" t="s">
        <v>806</v>
      </c>
      <c r="N10" s="74"/>
      <c r="O10" s="74"/>
      <c r="P10" s="74"/>
      <c r="Q10" s="74"/>
      <c r="R10" s="74"/>
      <c r="S10" s="74"/>
      <c r="T10" s="74"/>
      <c r="U10" s="74"/>
      <c r="V10" s="75"/>
      <c r="W10" s="75"/>
      <c r="X10" s="75"/>
      <c r="Y10" s="75"/>
      <c r="Z10" s="75"/>
      <c r="AA10" s="74"/>
      <c r="AB10" s="75"/>
      <c r="AC10" s="75"/>
      <c r="AD10" s="76">
        <f ca="1">IF(F10="","",(TODAY()-F10)/365)</f>
        <v>7.8767123287671232</v>
      </c>
      <c r="AE10" s="75" t="str">
        <f>IF(AND(D10=1,X10=""),"Kinh",IF(AND(D10=1,I10="kinh",X10="x"),'[13]DS HCN'!I955,IF(AND(D10=1,I10&lt;&gt;"kinh"),I10,IF(OR(D10&gt;1,D10=0),""))))</f>
        <v/>
      </c>
    </row>
    <row r="11" spans="1:31" s="77" customFormat="1" ht="13.15" customHeight="1">
      <c r="A11" s="62"/>
      <c r="B11" s="62">
        <v>5</v>
      </c>
      <c r="C11" s="71" t="s">
        <v>2489</v>
      </c>
      <c r="D11" s="62">
        <v>6</v>
      </c>
      <c r="E11" s="62">
        <v>1</v>
      </c>
      <c r="F11" s="64">
        <v>44321</v>
      </c>
      <c r="G11" s="72">
        <v>38094023997</v>
      </c>
      <c r="H11" s="66">
        <v>1</v>
      </c>
      <c r="I11" s="67" t="s">
        <v>2485</v>
      </c>
      <c r="J11" s="68"/>
      <c r="K11" s="68"/>
      <c r="L11" s="73"/>
      <c r="M11" s="69" t="s">
        <v>806</v>
      </c>
      <c r="N11" s="74"/>
      <c r="O11" s="74"/>
      <c r="P11" s="74"/>
      <c r="Q11" s="74"/>
      <c r="R11" s="74"/>
      <c r="S11" s="74"/>
      <c r="T11" s="74"/>
      <c r="U11" s="74"/>
      <c r="V11" s="75"/>
      <c r="W11" s="75"/>
      <c r="X11" s="75"/>
      <c r="Y11" s="75"/>
      <c r="Z11" s="75"/>
      <c r="AA11" s="74"/>
      <c r="AB11" s="75"/>
      <c r="AC11" s="75"/>
      <c r="AD11" s="76"/>
      <c r="AE11" s="75"/>
    </row>
    <row r="12" spans="1:31" s="77" customFormat="1" ht="13.15" customHeight="1">
      <c r="A12" s="62">
        <v>1</v>
      </c>
      <c r="B12" s="62">
        <f t="shared" ref="B12:B32" si="0">IF(E12=1,1,IF(E12&gt;1,B11+1,""))</f>
        <v>1</v>
      </c>
      <c r="C12" s="71" t="s">
        <v>2490</v>
      </c>
      <c r="D12" s="66">
        <v>1</v>
      </c>
      <c r="E12" s="62">
        <v>1</v>
      </c>
      <c r="F12" s="64">
        <v>30538</v>
      </c>
      <c r="G12" s="81" t="s">
        <v>2491</v>
      </c>
      <c r="H12" s="82">
        <v>6</v>
      </c>
      <c r="I12" s="67" t="s">
        <v>911</v>
      </c>
      <c r="J12" s="66">
        <v>160</v>
      </c>
      <c r="K12" s="68" t="s">
        <v>800</v>
      </c>
      <c r="L12" s="69"/>
      <c r="M12" s="69" t="s">
        <v>806</v>
      </c>
      <c r="N12" s="74"/>
      <c r="O12" s="74"/>
      <c r="P12" s="74"/>
      <c r="Q12" s="74"/>
      <c r="R12" s="74"/>
      <c r="S12" s="74"/>
      <c r="T12" s="74"/>
      <c r="U12" s="74"/>
      <c r="V12" s="75"/>
      <c r="W12" s="75"/>
      <c r="X12" s="75"/>
      <c r="Y12" s="75"/>
      <c r="Z12" s="75"/>
      <c r="AA12" s="74"/>
      <c r="AB12" s="75"/>
      <c r="AC12" s="75"/>
      <c r="AD12" s="76">
        <f ca="1">IF(F12="","",(TODAY()-F12)/365)</f>
        <v>42.375342465753427</v>
      </c>
      <c r="AE12" s="75" t="str">
        <f>IF(AND(D12=1,X12=""),"Kinh",IF(AND(D12=1,I12="kinh",X12="x"),I13,IF(AND(D12=1,I12&lt;&gt;"kinh"),I12,IF(OR(D12&gt;1,D12=0),""))))</f>
        <v>Kinh</v>
      </c>
    </row>
    <row r="13" spans="1:31" s="77" customFormat="1" ht="13.15" customHeight="1">
      <c r="A13" s="62" t="str">
        <f>IF(E13=1,SUMIF(E$10:E13,1),"")</f>
        <v/>
      </c>
      <c r="B13" s="62">
        <f t="shared" si="0"/>
        <v>2</v>
      </c>
      <c r="C13" s="71" t="s">
        <v>2492</v>
      </c>
      <c r="D13" s="66">
        <v>3</v>
      </c>
      <c r="E13" s="62">
        <v>3</v>
      </c>
      <c r="F13" s="64">
        <v>38073</v>
      </c>
      <c r="G13" s="81" t="s">
        <v>2493</v>
      </c>
      <c r="H13" s="82">
        <v>6</v>
      </c>
      <c r="I13" s="67" t="s">
        <v>911</v>
      </c>
      <c r="J13" s="66"/>
      <c r="K13" s="68"/>
      <c r="L13" s="73"/>
      <c r="M13" s="69" t="s">
        <v>806</v>
      </c>
      <c r="N13" s="74"/>
      <c r="O13" s="74"/>
      <c r="P13" s="74"/>
      <c r="Q13" s="74"/>
      <c r="R13" s="74"/>
      <c r="S13" s="74"/>
      <c r="T13" s="74"/>
      <c r="U13" s="74"/>
      <c r="V13" s="75"/>
      <c r="W13" s="75"/>
      <c r="X13" s="75"/>
      <c r="Y13" s="75"/>
      <c r="Z13" s="75"/>
      <c r="AA13" s="74"/>
      <c r="AB13" s="75"/>
      <c r="AC13" s="75"/>
      <c r="AD13" s="76">
        <f ca="1">IF(F13="","",(TODAY()-F13)/365)</f>
        <v>21.731506849315068</v>
      </c>
      <c r="AE13" s="75" t="str">
        <f>IF(AND(D13=1,X13=""),"Kinh",IF(AND(D13=1,I13="kinh",X13="x"),I14,IF(AND(D13=1,I13&lt;&gt;"kinh"),I13,IF(OR(D13&gt;1,D13=0),""))))</f>
        <v/>
      </c>
    </row>
    <row r="14" spans="1:31" s="77" customFormat="1" ht="13.15" customHeight="1">
      <c r="A14" s="62" t="str">
        <f>IF(E14=1,SUMIF(E$10:E14,1),"")</f>
        <v/>
      </c>
      <c r="B14" s="62">
        <f t="shared" si="0"/>
        <v>3</v>
      </c>
      <c r="C14" s="71" t="s">
        <v>2494</v>
      </c>
      <c r="D14" s="66">
        <v>3</v>
      </c>
      <c r="E14" s="62">
        <v>3</v>
      </c>
      <c r="F14" s="64">
        <v>38521</v>
      </c>
      <c r="G14" s="81" t="s">
        <v>2495</v>
      </c>
      <c r="H14" s="82">
        <v>6</v>
      </c>
      <c r="I14" s="67" t="s">
        <v>911</v>
      </c>
      <c r="J14" s="66"/>
      <c r="K14" s="68"/>
      <c r="L14" s="73"/>
      <c r="M14" s="69" t="s">
        <v>806</v>
      </c>
      <c r="N14" s="74"/>
      <c r="O14" s="74"/>
      <c r="P14" s="74"/>
      <c r="Q14" s="74"/>
      <c r="R14" s="74"/>
      <c r="S14" s="74"/>
      <c r="T14" s="74"/>
      <c r="U14" s="74"/>
      <c r="V14" s="75"/>
      <c r="W14" s="75"/>
      <c r="X14" s="75"/>
      <c r="Y14" s="75"/>
      <c r="Z14" s="75"/>
      <c r="AA14" s="74"/>
      <c r="AB14" s="75"/>
      <c r="AC14" s="75"/>
      <c r="AD14" s="76">
        <f ca="1">IF(F14="","",(TODAY()-F14)/365)</f>
        <v>20.504109589041096</v>
      </c>
      <c r="AE14" s="75" t="str">
        <f>IF(AND(D14=1,X14=""),"Kinh",IF(AND(D14=1,I14="kinh",X14="x"),I15,IF(AND(D14=1,I14&lt;&gt;"kinh"),I14,IF(OR(D14&gt;1,D14=0),""))))</f>
        <v/>
      </c>
    </row>
    <row r="15" spans="1:31" s="77" customFormat="1" ht="13.15" customHeight="1">
      <c r="A15" s="62">
        <v>2</v>
      </c>
      <c r="B15" s="62">
        <f t="shared" si="0"/>
        <v>1</v>
      </c>
      <c r="C15" s="71" t="s">
        <v>2496</v>
      </c>
      <c r="D15" s="62">
        <v>1</v>
      </c>
      <c r="E15" s="62">
        <v>1</v>
      </c>
      <c r="F15" s="64">
        <v>31214</v>
      </c>
      <c r="G15" s="81" t="s">
        <v>2497</v>
      </c>
      <c r="H15" s="82">
        <v>6</v>
      </c>
      <c r="I15" s="67" t="s">
        <v>911</v>
      </c>
      <c r="J15" s="66">
        <v>160</v>
      </c>
      <c r="K15" s="80" t="s">
        <v>800</v>
      </c>
      <c r="L15" s="72"/>
      <c r="M15" s="69" t="s">
        <v>806</v>
      </c>
      <c r="N15" s="74"/>
      <c r="O15" s="74"/>
      <c r="P15" s="74"/>
      <c r="Q15" s="74"/>
      <c r="R15" s="74"/>
      <c r="S15" s="74"/>
      <c r="T15" s="74"/>
      <c r="U15" s="74"/>
      <c r="V15" s="75"/>
      <c r="W15" s="75"/>
      <c r="X15" s="75"/>
      <c r="Y15" s="75"/>
      <c r="Z15" s="75"/>
      <c r="AA15" s="74"/>
      <c r="AB15" s="75"/>
      <c r="AC15" s="75"/>
      <c r="AD15" s="76">
        <f ca="1">IF(F15="","",(TODAY()-F15)/365)</f>
        <v>40.523287671232879</v>
      </c>
      <c r="AE15" s="75" t="str">
        <f>IF(AND(D15=1,X15=""),"Kinh",IF(AND(D15=1,I15="kinh",X15="x"),'[13]DS HCN'!#REF!,IF(AND(D15=1,I15&lt;&gt;"kinh"),I15,IF(OR(D15&gt;1,D15=0),""))))</f>
        <v>Kinh</v>
      </c>
    </row>
    <row r="16" spans="1:31" s="70" customFormat="1" ht="13.15" customHeight="1">
      <c r="A16" s="62" t="str">
        <f>IF(E16=1,SUMIF(E$10:E16,1),"")</f>
        <v/>
      </c>
      <c r="B16" s="62">
        <f t="shared" si="0"/>
        <v>2</v>
      </c>
      <c r="C16" s="71" t="s">
        <v>2498</v>
      </c>
      <c r="D16" s="62">
        <v>2</v>
      </c>
      <c r="E16" s="62">
        <v>2</v>
      </c>
      <c r="F16" s="64">
        <v>32363</v>
      </c>
      <c r="G16" s="81" t="s">
        <v>2499</v>
      </c>
      <c r="H16" s="82">
        <v>6</v>
      </c>
      <c r="I16" s="67" t="s">
        <v>911</v>
      </c>
      <c r="J16" s="66"/>
      <c r="K16" s="68"/>
      <c r="L16" s="73"/>
      <c r="M16" s="69" t="s">
        <v>806</v>
      </c>
    </row>
    <row r="17" spans="1:13" s="70" customFormat="1" ht="13.15" customHeight="1">
      <c r="A17" s="62" t="str">
        <f>IF(E17=1,SUMIF(E$10:E17,1),"")</f>
        <v/>
      </c>
      <c r="B17" s="62">
        <f t="shared" si="0"/>
        <v>3</v>
      </c>
      <c r="C17" s="71" t="s">
        <v>2500</v>
      </c>
      <c r="D17" s="62">
        <v>3</v>
      </c>
      <c r="E17" s="62">
        <v>3</v>
      </c>
      <c r="F17" s="64">
        <v>40525</v>
      </c>
      <c r="G17" s="81" t="s">
        <v>2501</v>
      </c>
      <c r="H17" s="82">
        <v>6</v>
      </c>
      <c r="I17" s="67" t="s">
        <v>911</v>
      </c>
      <c r="J17" s="66"/>
      <c r="K17" s="68"/>
      <c r="L17" s="69"/>
      <c r="M17" s="69" t="s">
        <v>806</v>
      </c>
    </row>
    <row r="18" spans="1:13" s="70" customFormat="1" ht="13.15" customHeight="1">
      <c r="A18" s="62" t="str">
        <f>IF(E18=1,SUMIF(E$10:E18,1),"")</f>
        <v/>
      </c>
      <c r="B18" s="62">
        <f t="shared" si="0"/>
        <v>4</v>
      </c>
      <c r="C18" s="71" t="s">
        <v>2502</v>
      </c>
      <c r="D18" s="62">
        <v>4</v>
      </c>
      <c r="E18" s="62">
        <v>2</v>
      </c>
      <c r="F18" s="64">
        <v>44130</v>
      </c>
      <c r="G18" s="81" t="s">
        <v>2503</v>
      </c>
      <c r="H18" s="82">
        <v>6</v>
      </c>
      <c r="I18" s="67" t="s">
        <v>911</v>
      </c>
      <c r="J18" s="66"/>
      <c r="K18" s="80"/>
      <c r="L18" s="72"/>
      <c r="M18" s="69" t="s">
        <v>806</v>
      </c>
    </row>
    <row r="19" spans="1:13" s="70" customFormat="1" ht="13.15" customHeight="1">
      <c r="A19" s="62">
        <v>3</v>
      </c>
      <c r="B19" s="62">
        <f t="shared" si="0"/>
        <v>1</v>
      </c>
      <c r="C19" s="71" t="s">
        <v>2504</v>
      </c>
      <c r="D19" s="62">
        <v>1</v>
      </c>
      <c r="E19" s="62">
        <v>1</v>
      </c>
      <c r="F19" s="64">
        <v>31695</v>
      </c>
      <c r="G19" s="81" t="s">
        <v>2505</v>
      </c>
      <c r="H19" s="82">
        <v>6</v>
      </c>
      <c r="I19" s="67" t="s">
        <v>911</v>
      </c>
      <c r="J19" s="66"/>
      <c r="K19" s="65"/>
      <c r="L19" s="83"/>
      <c r="M19" s="69" t="s">
        <v>2536</v>
      </c>
    </row>
    <row r="20" spans="1:13" s="70" customFormat="1" ht="13.15" customHeight="1">
      <c r="A20" s="62" t="str">
        <f>IF(E20=1,SUMIF(E$10:E20,1),"")</f>
        <v/>
      </c>
      <c r="B20" s="62">
        <f t="shared" si="0"/>
        <v>2</v>
      </c>
      <c r="C20" s="71" t="s">
        <v>2506</v>
      </c>
      <c r="D20" s="62">
        <v>2</v>
      </c>
      <c r="E20" s="62">
        <v>2</v>
      </c>
      <c r="F20" s="64">
        <v>29852</v>
      </c>
      <c r="G20" s="81" t="s">
        <v>2507</v>
      </c>
      <c r="H20" s="82">
        <v>6</v>
      </c>
      <c r="I20" s="67" t="s">
        <v>911</v>
      </c>
      <c r="J20" s="66"/>
      <c r="K20" s="80"/>
      <c r="L20" s="84"/>
      <c r="M20" s="69" t="s">
        <v>2536</v>
      </c>
    </row>
    <row r="21" spans="1:13" s="70" customFormat="1" ht="13.15" customHeight="1">
      <c r="A21" s="62" t="str">
        <f>IF(E21=1,SUMIF(E$10:E21,1),"")</f>
        <v/>
      </c>
      <c r="B21" s="62">
        <f t="shared" si="0"/>
        <v>3</v>
      </c>
      <c r="C21" s="71" t="s">
        <v>2508</v>
      </c>
      <c r="D21" s="62">
        <v>3</v>
      </c>
      <c r="E21" s="62">
        <v>2</v>
      </c>
      <c r="F21" s="64">
        <v>43335</v>
      </c>
      <c r="G21" s="81" t="s">
        <v>2509</v>
      </c>
      <c r="H21" s="82">
        <v>6</v>
      </c>
      <c r="I21" s="67" t="s">
        <v>911</v>
      </c>
      <c r="J21" s="66"/>
      <c r="K21" s="80"/>
      <c r="L21" s="84"/>
      <c r="M21" s="69" t="s">
        <v>2536</v>
      </c>
    </row>
    <row r="22" spans="1:13" s="70" customFormat="1" ht="13.15" customHeight="1">
      <c r="A22" s="62" t="str">
        <f>IF(E22=1,SUMIF(E$10:E22,1),"")</f>
        <v/>
      </c>
      <c r="B22" s="62">
        <f t="shared" si="0"/>
        <v>4</v>
      </c>
      <c r="C22" s="71" t="s">
        <v>2510</v>
      </c>
      <c r="D22" s="62">
        <v>3</v>
      </c>
      <c r="E22" s="62">
        <v>2</v>
      </c>
      <c r="F22" s="64">
        <v>44074</v>
      </c>
      <c r="G22" s="81" t="s">
        <v>2511</v>
      </c>
      <c r="H22" s="82">
        <v>6</v>
      </c>
      <c r="I22" s="67" t="s">
        <v>911</v>
      </c>
      <c r="J22" s="66"/>
      <c r="K22" s="80"/>
      <c r="L22" s="72"/>
      <c r="M22" s="69" t="s">
        <v>2536</v>
      </c>
    </row>
    <row r="23" spans="1:13" s="70" customFormat="1" ht="13.15" customHeight="1">
      <c r="A23" s="62">
        <v>4</v>
      </c>
      <c r="B23" s="62">
        <f>IF(E23=1,1,IF(E23&gt;1,#REF!+1,""))</f>
        <v>1</v>
      </c>
      <c r="C23" s="71" t="s">
        <v>373</v>
      </c>
      <c r="D23" s="62">
        <v>1</v>
      </c>
      <c r="E23" s="62">
        <v>1</v>
      </c>
      <c r="F23" s="85">
        <v>27113</v>
      </c>
      <c r="G23" s="68" t="s">
        <v>2512</v>
      </c>
      <c r="H23" s="82">
        <v>6</v>
      </c>
      <c r="I23" s="67" t="s">
        <v>911</v>
      </c>
      <c r="J23" s="66">
        <v>145</v>
      </c>
      <c r="K23" s="80" t="s">
        <v>800</v>
      </c>
      <c r="L23" s="72"/>
      <c r="M23" s="69" t="s">
        <v>806</v>
      </c>
    </row>
    <row r="24" spans="1:13" s="70" customFormat="1" ht="13.15" customHeight="1">
      <c r="A24" s="62">
        <f>IF(E24=1,SUMIF(E$10:E24,1),"")</f>
        <v>7</v>
      </c>
      <c r="B24" s="62">
        <f t="shared" si="0"/>
        <v>1</v>
      </c>
      <c r="C24" s="86" t="s">
        <v>2513</v>
      </c>
      <c r="D24" s="62">
        <v>3</v>
      </c>
      <c r="E24" s="62">
        <v>1</v>
      </c>
      <c r="F24" s="64">
        <v>38304</v>
      </c>
      <c r="G24" s="68" t="s">
        <v>2514</v>
      </c>
      <c r="H24" s="82">
        <v>6</v>
      </c>
      <c r="I24" s="67" t="s">
        <v>911</v>
      </c>
      <c r="J24" s="66"/>
      <c r="K24" s="80"/>
      <c r="L24" s="72"/>
      <c r="M24" s="69" t="s">
        <v>806</v>
      </c>
    </row>
    <row r="25" spans="1:13" s="70" customFormat="1" ht="13.15" customHeight="1">
      <c r="A25" s="62" t="str">
        <f>IF(E25=1,SUMIF(E$10:E25,1),"")</f>
        <v/>
      </c>
      <c r="B25" s="62">
        <f t="shared" si="0"/>
        <v>2</v>
      </c>
      <c r="C25" s="71" t="s">
        <v>2515</v>
      </c>
      <c r="D25" s="62">
        <v>3</v>
      </c>
      <c r="E25" s="62">
        <v>2</v>
      </c>
      <c r="F25" s="64">
        <v>39114</v>
      </c>
      <c r="G25" s="80" t="s">
        <v>2516</v>
      </c>
      <c r="H25" s="82">
        <v>6</v>
      </c>
      <c r="I25" s="67" t="s">
        <v>911</v>
      </c>
      <c r="J25" s="66"/>
      <c r="K25" s="80"/>
      <c r="L25" s="72"/>
      <c r="M25" s="69" t="s">
        <v>806</v>
      </c>
    </row>
    <row r="26" spans="1:13" s="70" customFormat="1" ht="13.15" customHeight="1">
      <c r="A26" s="62">
        <v>5</v>
      </c>
      <c r="B26" s="62">
        <f>IF(E26=1,1,IF(E26&gt;1,#REF!+1,""))</f>
        <v>1</v>
      </c>
      <c r="C26" s="86" t="s">
        <v>2517</v>
      </c>
      <c r="D26" s="66">
        <v>1</v>
      </c>
      <c r="E26" s="66">
        <v>1</v>
      </c>
      <c r="F26" s="64">
        <v>28240</v>
      </c>
      <c r="G26" s="68" t="s">
        <v>2518</v>
      </c>
      <c r="H26" s="82">
        <v>6</v>
      </c>
      <c r="I26" s="66" t="s">
        <v>911</v>
      </c>
      <c r="J26" s="66">
        <v>205</v>
      </c>
      <c r="K26" s="68" t="s">
        <v>803</v>
      </c>
      <c r="L26" s="73"/>
      <c r="M26" s="69" t="s">
        <v>806</v>
      </c>
    </row>
    <row r="27" spans="1:13" s="70" customFormat="1" ht="13.15" customHeight="1">
      <c r="A27" s="62" t="str">
        <f>IF(E27=1,SUMIF(E$10:E27,1),"")</f>
        <v/>
      </c>
      <c r="B27" s="62">
        <f t="shared" si="0"/>
        <v>2</v>
      </c>
      <c r="C27" s="86" t="s">
        <v>2519</v>
      </c>
      <c r="D27" s="66">
        <v>2</v>
      </c>
      <c r="E27" s="66">
        <v>2</v>
      </c>
      <c r="F27" s="87">
        <v>31186</v>
      </c>
      <c r="G27" s="68" t="s">
        <v>2520</v>
      </c>
      <c r="H27" s="82">
        <v>6</v>
      </c>
      <c r="I27" s="66" t="s">
        <v>911</v>
      </c>
      <c r="J27" s="66"/>
      <c r="K27" s="68"/>
      <c r="L27" s="69"/>
      <c r="M27" s="69" t="s">
        <v>806</v>
      </c>
    </row>
    <row r="28" spans="1:13" s="70" customFormat="1" ht="13.15" customHeight="1">
      <c r="A28" s="62" t="str">
        <f>IF(E28=1,SUMIF(E$10:E28,1),"")</f>
        <v/>
      </c>
      <c r="B28" s="62">
        <f t="shared" si="0"/>
        <v>3</v>
      </c>
      <c r="C28" s="86" t="s">
        <v>2521</v>
      </c>
      <c r="D28" s="66">
        <v>3</v>
      </c>
      <c r="E28" s="66">
        <v>2</v>
      </c>
      <c r="F28" s="64">
        <v>39959</v>
      </c>
      <c r="G28" s="80" t="s">
        <v>2522</v>
      </c>
      <c r="H28" s="82">
        <v>6</v>
      </c>
      <c r="I28" s="66" t="s">
        <v>911</v>
      </c>
      <c r="J28" s="66"/>
      <c r="K28" s="80"/>
      <c r="L28" s="72"/>
      <c r="M28" s="69" t="s">
        <v>806</v>
      </c>
    </row>
    <row r="29" spans="1:13" s="70" customFormat="1" ht="13.15" customHeight="1">
      <c r="A29" s="62" t="str">
        <f>IF(E29=1,SUMIF(E$10:E29,1),"")</f>
        <v/>
      </c>
      <c r="B29" s="62">
        <f t="shared" si="0"/>
        <v>4</v>
      </c>
      <c r="C29" s="86" t="s">
        <v>2523</v>
      </c>
      <c r="D29" s="66">
        <v>3</v>
      </c>
      <c r="E29" s="66">
        <v>2</v>
      </c>
      <c r="F29" s="64">
        <v>40549</v>
      </c>
      <c r="G29" s="80" t="s">
        <v>2524</v>
      </c>
      <c r="H29" s="82">
        <v>6</v>
      </c>
      <c r="I29" s="66" t="s">
        <v>911</v>
      </c>
      <c r="J29" s="66"/>
      <c r="K29" s="80"/>
      <c r="L29" s="72"/>
      <c r="M29" s="69" t="s">
        <v>806</v>
      </c>
    </row>
    <row r="30" spans="1:13" s="70" customFormat="1" ht="13.15" customHeight="1">
      <c r="A30" s="62" t="str">
        <f>IF(E30=1,SUMIF(E$10:E30,1),"")</f>
        <v/>
      </c>
      <c r="B30" s="62">
        <f t="shared" si="0"/>
        <v>5</v>
      </c>
      <c r="C30" s="86" t="s">
        <v>2525</v>
      </c>
      <c r="D30" s="66">
        <v>4</v>
      </c>
      <c r="E30" s="66">
        <v>2</v>
      </c>
      <c r="F30" s="64" t="s">
        <v>2526</v>
      </c>
      <c r="G30" s="80" t="s">
        <v>2527</v>
      </c>
      <c r="H30" s="82">
        <v>6</v>
      </c>
      <c r="I30" s="66" t="s">
        <v>911</v>
      </c>
      <c r="J30" s="66"/>
      <c r="K30" s="68"/>
      <c r="L30" s="69"/>
      <c r="M30" s="69" t="s">
        <v>806</v>
      </c>
    </row>
    <row r="31" spans="1:13" s="70" customFormat="1" ht="13.15" customHeight="1">
      <c r="A31" s="62">
        <v>6</v>
      </c>
      <c r="B31" s="62">
        <f t="shared" si="0"/>
        <v>1</v>
      </c>
      <c r="C31" s="71" t="s">
        <v>2528</v>
      </c>
      <c r="D31" s="66">
        <v>1</v>
      </c>
      <c r="E31" s="66">
        <v>1</v>
      </c>
      <c r="F31" s="87">
        <v>32665</v>
      </c>
      <c r="G31" s="80" t="s">
        <v>2529</v>
      </c>
      <c r="H31" s="82">
        <v>6</v>
      </c>
      <c r="I31" s="66" t="s">
        <v>911</v>
      </c>
      <c r="J31" s="66">
        <v>155</v>
      </c>
      <c r="K31" s="68" t="s">
        <v>800</v>
      </c>
      <c r="L31" s="69"/>
      <c r="M31" s="69" t="s">
        <v>806</v>
      </c>
    </row>
    <row r="32" spans="1:13" s="70" customFormat="1" ht="13.15" customHeight="1">
      <c r="A32" s="62" t="str">
        <f>IF(E32=1,SUMIF(E$10:E32,1),"")</f>
        <v/>
      </c>
      <c r="B32" s="62">
        <f t="shared" si="0"/>
        <v>2</v>
      </c>
      <c r="C32" s="71" t="s">
        <v>2530</v>
      </c>
      <c r="D32" s="66">
        <v>3</v>
      </c>
      <c r="E32" s="66">
        <v>2</v>
      </c>
      <c r="F32" s="64">
        <v>41353</v>
      </c>
      <c r="G32" s="80" t="s">
        <v>2531</v>
      </c>
      <c r="H32" s="82">
        <v>6</v>
      </c>
      <c r="I32" s="66" t="s">
        <v>911</v>
      </c>
      <c r="J32" s="66"/>
      <c r="K32" s="68"/>
      <c r="L32" s="69"/>
      <c r="M32" s="69" t="s">
        <v>806</v>
      </c>
    </row>
    <row r="33" spans="1:13" s="70" customFormat="1" ht="13.15" customHeight="1">
      <c r="A33" s="62">
        <v>7</v>
      </c>
      <c r="B33" s="62">
        <v>1</v>
      </c>
      <c r="C33" s="71" t="s">
        <v>2532</v>
      </c>
      <c r="D33" s="62">
        <v>1</v>
      </c>
      <c r="E33" s="62">
        <v>1</v>
      </c>
      <c r="F33" s="64" t="s">
        <v>2533</v>
      </c>
      <c r="G33" s="88" t="s">
        <v>2534</v>
      </c>
      <c r="H33" s="82">
        <v>6</v>
      </c>
      <c r="I33" s="84" t="s">
        <v>2535</v>
      </c>
      <c r="J33" s="80"/>
      <c r="K33" s="80"/>
      <c r="L33" s="84"/>
      <c r="M33" s="69" t="s">
        <v>2536</v>
      </c>
    </row>
    <row r="34" spans="1:13" s="70" customFormat="1" ht="13.15" customHeight="1">
      <c r="A34" s="62"/>
      <c r="B34" s="62">
        <v>2</v>
      </c>
      <c r="C34" s="71" t="s">
        <v>94</v>
      </c>
      <c r="D34" s="62">
        <v>2</v>
      </c>
      <c r="E34" s="62">
        <v>2</v>
      </c>
      <c r="F34" s="64" t="s">
        <v>2537</v>
      </c>
      <c r="G34" s="81" t="s">
        <v>2538</v>
      </c>
      <c r="H34" s="82">
        <v>6</v>
      </c>
      <c r="I34" s="84" t="s">
        <v>2535</v>
      </c>
      <c r="J34" s="80"/>
      <c r="K34" s="80"/>
      <c r="L34" s="84"/>
      <c r="M34" s="69" t="s">
        <v>2536</v>
      </c>
    </row>
    <row r="35" spans="1:13" s="70" customFormat="1" ht="13.15" customHeight="1">
      <c r="A35" s="62"/>
      <c r="B35" s="62">
        <v>3</v>
      </c>
      <c r="C35" s="71" t="s">
        <v>2539</v>
      </c>
      <c r="D35" s="62">
        <v>3</v>
      </c>
      <c r="E35" s="62">
        <v>1</v>
      </c>
      <c r="F35" s="64" t="s">
        <v>2540</v>
      </c>
      <c r="G35" s="81" t="s">
        <v>2541</v>
      </c>
      <c r="H35" s="82">
        <v>6</v>
      </c>
      <c r="I35" s="84" t="s">
        <v>2535</v>
      </c>
      <c r="J35" s="80"/>
      <c r="K35" s="80"/>
      <c r="L35" s="84"/>
      <c r="M35" s="69" t="s">
        <v>2536</v>
      </c>
    </row>
    <row r="36" spans="1:13" s="70" customFormat="1" ht="13.15" customHeight="1">
      <c r="A36" s="62"/>
      <c r="B36" s="62">
        <v>4</v>
      </c>
      <c r="C36" s="71" t="s">
        <v>2542</v>
      </c>
      <c r="D36" s="62">
        <v>3</v>
      </c>
      <c r="E36" s="62">
        <v>1</v>
      </c>
      <c r="F36" s="64" t="s">
        <v>2543</v>
      </c>
      <c r="G36" s="81" t="s">
        <v>2544</v>
      </c>
      <c r="H36" s="82">
        <v>6</v>
      </c>
      <c r="I36" s="84" t="s">
        <v>2535</v>
      </c>
      <c r="J36" s="80"/>
      <c r="K36" s="80"/>
      <c r="L36" s="84"/>
      <c r="M36" s="69" t="s">
        <v>2536</v>
      </c>
    </row>
    <row r="37" spans="1:13" s="70" customFormat="1" ht="13.15" customHeight="1">
      <c r="A37" s="62"/>
      <c r="B37" s="62">
        <v>5</v>
      </c>
      <c r="C37" s="71" t="s">
        <v>2545</v>
      </c>
      <c r="D37" s="62">
        <v>6</v>
      </c>
      <c r="E37" s="62">
        <v>2</v>
      </c>
      <c r="F37" s="64" t="s">
        <v>2546</v>
      </c>
      <c r="G37" s="81" t="s">
        <v>2547</v>
      </c>
      <c r="H37" s="82">
        <v>6</v>
      </c>
      <c r="I37" s="84" t="s">
        <v>2535</v>
      </c>
      <c r="J37" s="80"/>
      <c r="K37" s="80"/>
      <c r="L37" s="84"/>
      <c r="M37" s="69" t="s">
        <v>2536</v>
      </c>
    </row>
    <row r="38" spans="1:13" s="70" customFormat="1" ht="13.15" customHeight="1">
      <c r="A38" s="62">
        <v>8</v>
      </c>
      <c r="B38" s="62">
        <v>1</v>
      </c>
      <c r="C38" s="71" t="s">
        <v>2548</v>
      </c>
      <c r="D38" s="62">
        <v>1</v>
      </c>
      <c r="E38" s="62">
        <v>1</v>
      </c>
      <c r="F38" s="64" t="s">
        <v>2549</v>
      </c>
      <c r="G38" s="81" t="s">
        <v>2550</v>
      </c>
      <c r="H38" s="66">
        <v>1</v>
      </c>
      <c r="I38" s="84" t="s">
        <v>2535</v>
      </c>
      <c r="J38" s="80" t="s">
        <v>804</v>
      </c>
      <c r="K38" s="80" t="s">
        <v>800</v>
      </c>
      <c r="L38" s="84"/>
      <c r="M38" s="69" t="s">
        <v>806</v>
      </c>
    </row>
    <row r="39" spans="1:13" s="70" customFormat="1" ht="13.15" customHeight="1">
      <c r="A39" s="62"/>
      <c r="B39" s="62">
        <v>2</v>
      </c>
      <c r="C39" s="71" t="s">
        <v>2551</v>
      </c>
      <c r="D39" s="62">
        <v>3</v>
      </c>
      <c r="E39" s="62">
        <v>1</v>
      </c>
      <c r="F39" s="64" t="s">
        <v>2552</v>
      </c>
      <c r="G39" s="81" t="s">
        <v>2553</v>
      </c>
      <c r="H39" s="66">
        <v>1</v>
      </c>
      <c r="I39" s="84" t="s">
        <v>2535</v>
      </c>
      <c r="J39" s="80"/>
      <c r="K39" s="80"/>
      <c r="L39" s="84"/>
      <c r="M39" s="69" t="s">
        <v>806</v>
      </c>
    </row>
    <row r="40" spans="1:13" s="70" customFormat="1" ht="13.15" customHeight="1">
      <c r="A40" s="62"/>
      <c r="B40" s="62">
        <v>3</v>
      </c>
      <c r="C40" s="71" t="s">
        <v>2554</v>
      </c>
      <c r="D40" s="62">
        <v>3</v>
      </c>
      <c r="E40" s="62">
        <v>1</v>
      </c>
      <c r="F40" s="64" t="s">
        <v>2555</v>
      </c>
      <c r="G40" s="81" t="s">
        <v>2556</v>
      </c>
      <c r="H40" s="66">
        <v>1</v>
      </c>
      <c r="I40" s="84" t="s">
        <v>2535</v>
      </c>
      <c r="J40" s="80"/>
      <c r="K40" s="80"/>
      <c r="L40" s="84"/>
      <c r="M40" s="69" t="s">
        <v>806</v>
      </c>
    </row>
    <row r="41" spans="1:13" s="70" customFormat="1" ht="13.15" customHeight="1">
      <c r="A41" s="62">
        <v>9</v>
      </c>
      <c r="B41" s="62">
        <v>1</v>
      </c>
      <c r="C41" s="71" t="s">
        <v>2557</v>
      </c>
      <c r="D41" s="62">
        <v>1</v>
      </c>
      <c r="E41" s="62">
        <v>2</v>
      </c>
      <c r="F41" s="64" t="s">
        <v>2558</v>
      </c>
      <c r="G41" s="81" t="s">
        <v>2559</v>
      </c>
      <c r="H41" s="66">
        <v>6</v>
      </c>
      <c r="I41" s="84" t="s">
        <v>2535</v>
      </c>
      <c r="J41" s="80" t="s">
        <v>805</v>
      </c>
      <c r="K41" s="80" t="s">
        <v>800</v>
      </c>
      <c r="L41" s="84"/>
      <c r="M41" s="69" t="s">
        <v>806</v>
      </c>
    </row>
    <row r="42" spans="1:13" s="70" customFormat="1" ht="13.15" customHeight="1">
      <c r="A42" s="62"/>
      <c r="B42" s="62">
        <v>2</v>
      </c>
      <c r="C42" s="71" t="s">
        <v>2560</v>
      </c>
      <c r="D42" s="62">
        <v>2</v>
      </c>
      <c r="E42" s="62">
        <v>1</v>
      </c>
      <c r="F42" s="64" t="s">
        <v>2561</v>
      </c>
      <c r="G42" s="81" t="s">
        <v>2562</v>
      </c>
      <c r="H42" s="66">
        <v>6</v>
      </c>
      <c r="I42" s="84" t="s">
        <v>2535</v>
      </c>
      <c r="J42" s="80"/>
      <c r="K42" s="80"/>
      <c r="L42" s="84"/>
      <c r="M42" s="69" t="s">
        <v>806</v>
      </c>
    </row>
    <row r="43" spans="1:13" s="70" customFormat="1" ht="13.15" customHeight="1">
      <c r="A43" s="62"/>
      <c r="B43" s="62">
        <v>3</v>
      </c>
      <c r="C43" s="71" t="s">
        <v>2563</v>
      </c>
      <c r="D43" s="62">
        <v>3</v>
      </c>
      <c r="E43" s="62">
        <v>2</v>
      </c>
      <c r="F43" s="64">
        <v>34661</v>
      </c>
      <c r="G43" s="81" t="s">
        <v>2564</v>
      </c>
      <c r="H43" s="66">
        <v>3</v>
      </c>
      <c r="I43" s="84" t="s">
        <v>2535</v>
      </c>
      <c r="J43" s="80"/>
      <c r="K43" s="80"/>
      <c r="L43" s="84"/>
      <c r="M43" s="69" t="s">
        <v>806</v>
      </c>
    </row>
    <row r="44" spans="1:13" s="70" customFormat="1" ht="13.15" customHeight="1">
      <c r="A44" s="62"/>
      <c r="B44" s="62">
        <v>4</v>
      </c>
      <c r="C44" s="71" t="s">
        <v>1778</v>
      </c>
      <c r="D44" s="62">
        <v>6</v>
      </c>
      <c r="E44" s="62">
        <v>2</v>
      </c>
      <c r="F44" s="64">
        <v>42937</v>
      </c>
      <c r="G44" s="81" t="s">
        <v>2565</v>
      </c>
      <c r="H44" s="66">
        <v>6</v>
      </c>
      <c r="I44" s="84" t="s">
        <v>2535</v>
      </c>
      <c r="J44" s="80" t="s">
        <v>805</v>
      </c>
      <c r="K44" s="80" t="s">
        <v>800</v>
      </c>
      <c r="L44" s="84"/>
      <c r="M44" s="69" t="s">
        <v>806</v>
      </c>
    </row>
    <row r="45" spans="1:13" s="70" customFormat="1" ht="13.15" customHeight="1">
      <c r="A45" s="62">
        <v>10</v>
      </c>
      <c r="B45" s="62">
        <v>1</v>
      </c>
      <c r="C45" s="71" t="s">
        <v>2566</v>
      </c>
      <c r="D45" s="62">
        <v>1</v>
      </c>
      <c r="E45" s="62">
        <v>1</v>
      </c>
      <c r="F45" s="64">
        <v>30687</v>
      </c>
      <c r="G45" s="81" t="s">
        <v>2567</v>
      </c>
      <c r="H45" s="66">
        <v>6</v>
      </c>
      <c r="I45" s="84" t="s">
        <v>2535</v>
      </c>
      <c r="J45" s="80"/>
      <c r="K45" s="80"/>
      <c r="L45" s="84"/>
      <c r="M45" s="69" t="s">
        <v>806</v>
      </c>
    </row>
    <row r="46" spans="1:13" s="70" customFormat="1" ht="13.15" customHeight="1">
      <c r="A46" s="62"/>
      <c r="B46" s="62"/>
      <c r="C46" s="71" t="s">
        <v>2568</v>
      </c>
      <c r="D46" s="62">
        <v>2</v>
      </c>
      <c r="E46" s="62">
        <v>2</v>
      </c>
      <c r="F46" s="64">
        <v>33099</v>
      </c>
      <c r="G46" s="81" t="s">
        <v>2569</v>
      </c>
      <c r="H46" s="66">
        <v>6</v>
      </c>
      <c r="I46" s="84" t="s">
        <v>2535</v>
      </c>
      <c r="J46" s="80"/>
      <c r="K46" s="80"/>
      <c r="L46" s="84"/>
      <c r="M46" s="69" t="s">
        <v>806</v>
      </c>
    </row>
    <row r="47" spans="1:13" s="70" customFormat="1" ht="13.15" customHeight="1">
      <c r="A47" s="62"/>
      <c r="B47" s="62"/>
      <c r="C47" s="71" t="s">
        <v>2570</v>
      </c>
      <c r="D47" s="62">
        <v>3</v>
      </c>
      <c r="E47" s="62">
        <v>2</v>
      </c>
      <c r="F47" s="64">
        <v>39332</v>
      </c>
      <c r="G47" s="81" t="s">
        <v>2571</v>
      </c>
      <c r="H47" s="66">
        <v>6</v>
      </c>
      <c r="I47" s="84" t="s">
        <v>2535</v>
      </c>
      <c r="J47" s="80"/>
      <c r="K47" s="80"/>
      <c r="L47" s="84"/>
      <c r="M47" s="69" t="s">
        <v>806</v>
      </c>
    </row>
    <row r="48" spans="1:13" s="70" customFormat="1" ht="13.15" customHeight="1">
      <c r="A48" s="62"/>
      <c r="B48" s="62"/>
      <c r="C48" s="71" t="s">
        <v>2572</v>
      </c>
      <c r="D48" s="62">
        <v>3</v>
      </c>
      <c r="E48" s="62">
        <v>2</v>
      </c>
      <c r="F48" s="64">
        <v>40295</v>
      </c>
      <c r="G48" s="81" t="s">
        <v>2573</v>
      </c>
      <c r="H48" s="66">
        <v>6</v>
      </c>
      <c r="I48" s="84" t="s">
        <v>2535</v>
      </c>
      <c r="J48" s="80" t="s">
        <v>805</v>
      </c>
      <c r="K48" s="80" t="s">
        <v>800</v>
      </c>
      <c r="L48" s="84"/>
      <c r="M48" s="69" t="s">
        <v>806</v>
      </c>
    </row>
    <row r="49" spans="1:31" s="70" customFormat="1" ht="13.15" customHeight="1">
      <c r="A49" s="62">
        <v>11</v>
      </c>
      <c r="B49" s="62"/>
      <c r="C49" s="71" t="s">
        <v>1254</v>
      </c>
      <c r="D49" s="66">
        <v>1</v>
      </c>
      <c r="E49" s="66">
        <v>1</v>
      </c>
      <c r="F49" s="64">
        <v>21818</v>
      </c>
      <c r="G49" s="65" t="s">
        <v>2574</v>
      </c>
      <c r="H49" s="66">
        <v>6</v>
      </c>
      <c r="I49" s="84" t="s">
        <v>2535</v>
      </c>
      <c r="J49" s="80"/>
      <c r="K49" s="80"/>
      <c r="L49" s="84"/>
      <c r="M49" s="69" t="s">
        <v>806</v>
      </c>
    </row>
    <row r="50" spans="1:31" s="77" customFormat="1" ht="13.15" customHeight="1">
      <c r="A50" s="62"/>
      <c r="B50" s="62"/>
      <c r="C50" s="71" t="s">
        <v>224</v>
      </c>
      <c r="D50" s="66">
        <v>3</v>
      </c>
      <c r="E50" s="66">
        <v>2</v>
      </c>
      <c r="F50" s="64">
        <v>31299</v>
      </c>
      <c r="G50" s="65" t="s">
        <v>2575</v>
      </c>
      <c r="H50" s="66">
        <v>6</v>
      </c>
      <c r="I50" s="84" t="s">
        <v>2535</v>
      </c>
      <c r="J50" s="80"/>
      <c r="K50" s="80"/>
      <c r="L50" s="72"/>
      <c r="M50" s="69" t="s">
        <v>806</v>
      </c>
      <c r="N50" s="74"/>
      <c r="O50" s="74"/>
      <c r="P50" s="74"/>
      <c r="Q50" s="74"/>
      <c r="R50" s="74"/>
      <c r="S50" s="74"/>
      <c r="T50" s="74"/>
      <c r="U50" s="74"/>
      <c r="V50" s="75"/>
      <c r="W50" s="75"/>
      <c r="X50" s="75"/>
      <c r="Y50" s="75"/>
      <c r="Z50" s="75"/>
      <c r="AA50" s="74"/>
      <c r="AB50" s="75"/>
      <c r="AC50" s="75"/>
      <c r="AD50" s="76">
        <f ca="1">IF(F50="","",(TODAY()-F50)/365)</f>
        <v>40.290410958904111</v>
      </c>
      <c r="AE50" s="75" t="str">
        <f>IF(AND(D50=1,X50=""),"Kinh",IF(AND(D50=1,I50="kinh",X50="x"),#REF!,IF(AND(D50=1,I50&lt;&gt;"kinh"),I50,IF(OR(D50&gt;1,D50=0),""))))</f>
        <v/>
      </c>
    </row>
    <row r="51" spans="1:31" s="77" customFormat="1" ht="13.15" customHeight="1">
      <c r="A51" s="62"/>
      <c r="B51" s="62"/>
      <c r="C51" s="71" t="s">
        <v>2576</v>
      </c>
      <c r="D51" s="66">
        <v>3</v>
      </c>
      <c r="E51" s="66">
        <v>1</v>
      </c>
      <c r="F51" s="64">
        <v>32236</v>
      </c>
      <c r="G51" s="65" t="s">
        <v>2577</v>
      </c>
      <c r="H51" s="66">
        <v>6</v>
      </c>
      <c r="I51" s="84" t="s">
        <v>2535</v>
      </c>
      <c r="J51" s="80"/>
      <c r="K51" s="80"/>
      <c r="L51" s="72"/>
      <c r="M51" s="69" t="s">
        <v>806</v>
      </c>
      <c r="N51" s="74"/>
      <c r="O51" s="74"/>
      <c r="P51" s="74"/>
      <c r="Q51" s="74"/>
      <c r="R51" s="74"/>
      <c r="S51" s="74"/>
      <c r="T51" s="74"/>
      <c r="U51" s="74"/>
      <c r="V51" s="75"/>
      <c r="W51" s="75"/>
      <c r="X51" s="75"/>
      <c r="Y51" s="75"/>
      <c r="Z51" s="75"/>
      <c r="AA51" s="74"/>
      <c r="AB51" s="75"/>
      <c r="AC51" s="75"/>
      <c r="AD51" s="76"/>
      <c r="AE51" s="75"/>
    </row>
    <row r="52" spans="1:31" s="77" customFormat="1" ht="13.15" customHeight="1">
      <c r="A52" s="62"/>
      <c r="B52" s="62"/>
      <c r="C52" s="71" t="s">
        <v>2578</v>
      </c>
      <c r="D52" s="66">
        <v>5</v>
      </c>
      <c r="E52" s="66">
        <v>1</v>
      </c>
      <c r="F52" s="64">
        <v>40641</v>
      </c>
      <c r="G52" s="65" t="s">
        <v>2579</v>
      </c>
      <c r="H52" s="66">
        <v>6</v>
      </c>
      <c r="I52" s="84" t="s">
        <v>2535</v>
      </c>
      <c r="J52" s="80"/>
      <c r="K52" s="80"/>
      <c r="L52" s="72"/>
      <c r="M52" s="69" t="s">
        <v>806</v>
      </c>
      <c r="N52" s="74"/>
      <c r="O52" s="74"/>
      <c r="P52" s="74"/>
      <c r="Q52" s="74"/>
      <c r="R52" s="74"/>
      <c r="S52" s="74"/>
      <c r="T52" s="74"/>
      <c r="U52" s="74"/>
      <c r="V52" s="75"/>
      <c r="W52" s="75"/>
      <c r="X52" s="75"/>
      <c r="Y52" s="75"/>
      <c r="Z52" s="75"/>
      <c r="AA52" s="74"/>
      <c r="AB52" s="75"/>
      <c r="AC52" s="75"/>
      <c r="AD52" s="76"/>
      <c r="AE52" s="75"/>
    </row>
    <row r="53" spans="1:31" s="77" customFormat="1" ht="13.15" customHeight="1">
      <c r="A53" s="62"/>
      <c r="B53" s="62"/>
      <c r="C53" s="71" t="s">
        <v>2580</v>
      </c>
      <c r="D53" s="66">
        <v>5</v>
      </c>
      <c r="E53" s="66">
        <v>2</v>
      </c>
      <c r="F53" s="87">
        <v>39710</v>
      </c>
      <c r="G53" s="65" t="s">
        <v>2581</v>
      </c>
      <c r="H53" s="66">
        <v>6</v>
      </c>
      <c r="I53" s="84" t="s">
        <v>2535</v>
      </c>
      <c r="J53" s="80"/>
      <c r="K53" s="80"/>
      <c r="L53" s="72"/>
      <c r="M53" s="69" t="s">
        <v>806</v>
      </c>
      <c r="N53" s="74"/>
      <c r="O53" s="74"/>
      <c r="P53" s="74"/>
      <c r="Q53" s="74"/>
      <c r="R53" s="74"/>
      <c r="S53" s="74"/>
      <c r="T53" s="74"/>
      <c r="U53" s="74"/>
      <c r="V53" s="75"/>
      <c r="W53" s="75"/>
      <c r="X53" s="75"/>
      <c r="Y53" s="75"/>
      <c r="Z53" s="75"/>
      <c r="AA53" s="74"/>
      <c r="AB53" s="75"/>
      <c r="AC53" s="75"/>
      <c r="AD53" s="76"/>
      <c r="AE53" s="75"/>
    </row>
    <row r="54" spans="1:31" s="77" customFormat="1" ht="13.15" customHeight="1">
      <c r="A54" s="62"/>
      <c r="B54" s="62"/>
      <c r="C54" s="71" t="s">
        <v>2582</v>
      </c>
      <c r="D54" s="66">
        <v>5</v>
      </c>
      <c r="E54" s="66">
        <v>1</v>
      </c>
      <c r="F54" s="87">
        <v>38607</v>
      </c>
      <c r="G54" s="65" t="s">
        <v>2583</v>
      </c>
      <c r="H54" s="66">
        <v>6</v>
      </c>
      <c r="I54" s="84" t="s">
        <v>2535</v>
      </c>
      <c r="J54" s="80"/>
      <c r="K54" s="80"/>
      <c r="L54" s="72"/>
      <c r="M54" s="69" t="s">
        <v>806</v>
      </c>
      <c r="N54" s="74"/>
      <c r="O54" s="74"/>
      <c r="P54" s="74"/>
      <c r="Q54" s="74"/>
      <c r="R54" s="74"/>
      <c r="S54" s="74"/>
      <c r="T54" s="74"/>
      <c r="U54" s="74"/>
      <c r="V54" s="75"/>
      <c r="W54" s="75"/>
      <c r="X54" s="75"/>
      <c r="Y54" s="75"/>
      <c r="Z54" s="75"/>
      <c r="AA54" s="74"/>
      <c r="AB54" s="75"/>
      <c r="AC54" s="75"/>
      <c r="AD54" s="76"/>
      <c r="AE54" s="75"/>
    </row>
    <row r="55" spans="1:31" s="70" customFormat="1" ht="13.15" customHeight="1">
      <c r="A55" s="62">
        <v>12</v>
      </c>
      <c r="B55" s="62">
        <f>IF(D55=1,1,IF(D55&gt;1,B54+1,""))</f>
        <v>1</v>
      </c>
      <c r="C55" s="71" t="s">
        <v>2584</v>
      </c>
      <c r="D55" s="62">
        <v>1</v>
      </c>
      <c r="E55" s="62">
        <v>1</v>
      </c>
      <c r="F55" s="64">
        <v>30812</v>
      </c>
      <c r="G55" s="81" t="s">
        <v>2585</v>
      </c>
      <c r="H55" s="66">
        <v>1</v>
      </c>
      <c r="I55" s="67" t="s">
        <v>984</v>
      </c>
      <c r="J55" s="68" t="s">
        <v>805</v>
      </c>
      <c r="K55" s="68" t="s">
        <v>800</v>
      </c>
      <c r="L55" s="69"/>
      <c r="M55" s="69" t="s">
        <v>806</v>
      </c>
    </row>
    <row r="56" spans="1:31" s="77" customFormat="1" ht="13.15" customHeight="1">
      <c r="A56" s="62" t="str">
        <f>IF(D56=1,SUMIF(D$6:D56,1),"")</f>
        <v/>
      </c>
      <c r="B56" s="62">
        <f t="shared" ref="B56:B62" si="1">IF(D56=1,1,IF(D56&gt;1,B55+1,""))</f>
        <v>2</v>
      </c>
      <c r="C56" s="71" t="s">
        <v>2586</v>
      </c>
      <c r="D56" s="62">
        <v>2</v>
      </c>
      <c r="E56" s="62">
        <v>2</v>
      </c>
      <c r="F56" s="64">
        <v>33523</v>
      </c>
      <c r="G56" s="81" t="s">
        <v>2587</v>
      </c>
      <c r="H56" s="66">
        <v>1</v>
      </c>
      <c r="I56" s="67" t="s">
        <v>984</v>
      </c>
      <c r="J56" s="68"/>
      <c r="K56" s="68"/>
      <c r="L56" s="73"/>
      <c r="M56" s="69" t="s">
        <v>806</v>
      </c>
      <c r="N56" s="74"/>
      <c r="O56" s="74"/>
      <c r="P56" s="74"/>
      <c r="Q56" s="74"/>
      <c r="R56" s="74"/>
      <c r="S56" s="74"/>
      <c r="T56" s="74"/>
      <c r="U56" s="74"/>
      <c r="V56" s="75"/>
      <c r="W56" s="75"/>
      <c r="X56" s="75"/>
      <c r="Y56" s="75"/>
      <c r="Z56" s="75"/>
      <c r="AA56" s="74"/>
      <c r="AB56" s="75"/>
      <c r="AC56" s="75"/>
      <c r="AD56" s="76">
        <f ca="1">IF(F56="","",(TODAY()-F56)/365)</f>
        <v>34.197260273972603</v>
      </c>
      <c r="AE56" s="75" t="str">
        <f>IF(AND(D56=1,X56=""),"Kinh",IF(AND(D56=1,I56="kinh",X56="x"),I57,IF(AND(D56=1,I56&lt;&gt;"kinh"),I56,IF(OR(D56&gt;1,D56=0),""))))</f>
        <v/>
      </c>
    </row>
    <row r="57" spans="1:31" s="77" customFormat="1" ht="13.15" customHeight="1">
      <c r="A57" s="62" t="str">
        <f>IF(D57=1,SUMIF(D$6:D57,1),"")</f>
        <v/>
      </c>
      <c r="B57" s="62">
        <f t="shared" si="1"/>
        <v>3</v>
      </c>
      <c r="C57" s="71" t="s">
        <v>2588</v>
      </c>
      <c r="D57" s="62">
        <v>3</v>
      </c>
      <c r="E57" s="62">
        <v>2</v>
      </c>
      <c r="F57" s="64">
        <v>41427</v>
      </c>
      <c r="G57" s="81" t="s">
        <v>2589</v>
      </c>
      <c r="H57" s="66">
        <v>1</v>
      </c>
      <c r="I57" s="67" t="s">
        <v>984</v>
      </c>
      <c r="J57" s="68"/>
      <c r="K57" s="68"/>
      <c r="L57" s="73"/>
      <c r="M57" s="69" t="s">
        <v>806</v>
      </c>
      <c r="N57" s="74"/>
      <c r="O57" s="74"/>
      <c r="P57" s="74"/>
      <c r="Q57" s="74"/>
      <c r="R57" s="74"/>
      <c r="S57" s="74"/>
      <c r="T57" s="74"/>
      <c r="U57" s="74"/>
      <c r="V57" s="75"/>
      <c r="W57" s="75"/>
      <c r="X57" s="75"/>
      <c r="Y57" s="75"/>
      <c r="Z57" s="75"/>
      <c r="AA57" s="74"/>
      <c r="AB57" s="75"/>
      <c r="AC57" s="75"/>
      <c r="AD57" s="76">
        <f ca="1">IF(F57="","",(TODAY()-F57)/365)</f>
        <v>12.542465753424658</v>
      </c>
      <c r="AE57" s="75" t="str">
        <f>IF(AND(D57=1,X57=""),"Kinh",IF(AND(D57=1,I57="kinh",X57="x"),I58,IF(AND(D57=1,I57&lt;&gt;"kinh"),I57,IF(OR(D57&gt;1,D57=0),""))))</f>
        <v/>
      </c>
    </row>
    <row r="58" spans="1:31" s="77" customFormat="1" ht="13.15" customHeight="1">
      <c r="A58" s="62" t="str">
        <f>IF(D58=1,SUMIF(D$6:D58,1),"")</f>
        <v/>
      </c>
      <c r="B58" s="62">
        <f t="shared" si="1"/>
        <v>4</v>
      </c>
      <c r="C58" s="71" t="s">
        <v>2590</v>
      </c>
      <c r="D58" s="62">
        <v>3</v>
      </c>
      <c r="E58" s="62">
        <v>2</v>
      </c>
      <c r="F58" s="64">
        <v>41706</v>
      </c>
      <c r="G58" s="81" t="s">
        <v>2591</v>
      </c>
      <c r="H58" s="66">
        <v>1</v>
      </c>
      <c r="I58" s="67" t="s">
        <v>984</v>
      </c>
      <c r="J58" s="80"/>
      <c r="K58" s="80"/>
      <c r="L58" s="72"/>
      <c r="M58" s="69" t="s">
        <v>806</v>
      </c>
      <c r="N58" s="74"/>
      <c r="O58" s="74"/>
      <c r="P58" s="74"/>
      <c r="Q58" s="74"/>
      <c r="R58" s="74"/>
      <c r="S58" s="74"/>
      <c r="T58" s="74"/>
      <c r="U58" s="74"/>
      <c r="V58" s="75"/>
      <c r="W58" s="75"/>
      <c r="X58" s="75"/>
      <c r="Y58" s="75"/>
      <c r="Z58" s="75"/>
      <c r="AA58" s="74"/>
      <c r="AB58" s="75"/>
      <c r="AC58" s="75"/>
      <c r="AD58" s="76">
        <f ca="1">IF(F58="","",(TODAY()-F58)/365)</f>
        <v>11.778082191780822</v>
      </c>
      <c r="AE58" s="75" t="str">
        <f>IF(AND(D58=1,X58=""),"Kinh",IF(AND(D58=1,I58="kinh",X58="x"),'[13]DS HCN'!I1003,IF(AND(D58=1,I58&lt;&gt;"kinh"),I58,IF(OR(D58&gt;1,D58=0),""))))</f>
        <v/>
      </c>
    </row>
    <row r="59" spans="1:31" s="77" customFormat="1" ht="13.15" customHeight="1">
      <c r="A59" s="62">
        <v>13</v>
      </c>
      <c r="B59" s="62">
        <f>IF(D59=1,1,IF(D59&gt;1,#REF!+1,""))</f>
        <v>1</v>
      </c>
      <c r="C59" s="89" t="s">
        <v>2592</v>
      </c>
      <c r="D59" s="62">
        <v>1</v>
      </c>
      <c r="E59" s="62">
        <v>2</v>
      </c>
      <c r="F59" s="90">
        <v>28069</v>
      </c>
      <c r="G59" s="88" t="s">
        <v>2593</v>
      </c>
      <c r="H59" s="66">
        <v>1</v>
      </c>
      <c r="I59" s="82" t="s">
        <v>1018</v>
      </c>
      <c r="J59" s="68" t="s">
        <v>802</v>
      </c>
      <c r="K59" s="68" t="s">
        <v>800</v>
      </c>
      <c r="L59" s="69"/>
      <c r="M59" s="69" t="s">
        <v>806</v>
      </c>
      <c r="N59" s="74"/>
      <c r="O59" s="74"/>
      <c r="P59" s="74"/>
      <c r="Q59" s="74"/>
      <c r="R59" s="74"/>
      <c r="S59" s="74"/>
      <c r="T59" s="74"/>
      <c r="U59" s="74"/>
      <c r="V59" s="75"/>
      <c r="W59" s="75"/>
      <c r="X59" s="75"/>
      <c r="Y59" s="75"/>
      <c r="Z59" s="75"/>
      <c r="AA59" s="74"/>
      <c r="AB59" s="75"/>
      <c r="AC59" s="75"/>
      <c r="AD59" s="76"/>
      <c r="AE59" s="75"/>
    </row>
    <row r="60" spans="1:31" s="77" customFormat="1" ht="13.15" customHeight="1">
      <c r="A60" s="62" t="str">
        <f>IF(D60=1,SUMIF(D$6:D60,1),"")</f>
        <v/>
      </c>
      <c r="B60" s="62">
        <f t="shared" si="1"/>
        <v>2</v>
      </c>
      <c r="C60" s="89" t="s">
        <v>2594</v>
      </c>
      <c r="D60" s="62">
        <v>3</v>
      </c>
      <c r="E60" s="62">
        <v>2</v>
      </c>
      <c r="F60" s="90">
        <v>38970</v>
      </c>
      <c r="G60" s="88" t="s">
        <v>2595</v>
      </c>
      <c r="H60" s="66">
        <v>1</v>
      </c>
      <c r="I60" s="82" t="s">
        <v>1018</v>
      </c>
      <c r="J60" s="68"/>
      <c r="K60" s="68"/>
      <c r="L60" s="69"/>
      <c r="M60" s="69" t="s">
        <v>806</v>
      </c>
      <c r="N60" s="74"/>
      <c r="O60" s="74"/>
      <c r="P60" s="74"/>
      <c r="Q60" s="74"/>
      <c r="R60" s="74"/>
      <c r="S60" s="74"/>
      <c r="T60" s="74"/>
      <c r="U60" s="74"/>
      <c r="V60" s="75"/>
      <c r="W60" s="75"/>
      <c r="X60" s="75"/>
      <c r="Y60" s="75"/>
      <c r="Z60" s="75"/>
      <c r="AA60" s="74"/>
      <c r="AB60" s="75"/>
      <c r="AC60" s="75"/>
      <c r="AD60" s="76"/>
      <c r="AE60" s="75"/>
    </row>
    <row r="61" spans="1:31" s="77" customFormat="1" ht="13.15" customHeight="1">
      <c r="A61" s="62">
        <v>14</v>
      </c>
      <c r="B61" s="62">
        <f>IF(D61=1,1,IF(D61&gt;1,#REF!+1,""))</f>
        <v>1</v>
      </c>
      <c r="C61" s="89" t="s">
        <v>2596</v>
      </c>
      <c r="D61" s="62">
        <v>1</v>
      </c>
      <c r="E61" s="62">
        <v>2</v>
      </c>
      <c r="F61" s="90" t="s">
        <v>2597</v>
      </c>
      <c r="G61" s="88" t="s">
        <v>2598</v>
      </c>
      <c r="H61" s="66">
        <v>1</v>
      </c>
      <c r="I61" s="82" t="s">
        <v>1018</v>
      </c>
      <c r="J61" s="68" t="s">
        <v>805</v>
      </c>
      <c r="K61" s="68" t="s">
        <v>803</v>
      </c>
      <c r="L61" s="69"/>
      <c r="M61" s="69" t="s">
        <v>806</v>
      </c>
      <c r="N61" s="74"/>
      <c r="O61" s="74"/>
      <c r="P61" s="74"/>
      <c r="Q61" s="74"/>
      <c r="R61" s="74"/>
      <c r="S61" s="74"/>
      <c r="T61" s="74"/>
      <c r="U61" s="74"/>
      <c r="V61" s="75"/>
      <c r="W61" s="75"/>
      <c r="X61" s="75"/>
      <c r="Y61" s="75"/>
      <c r="Z61" s="75"/>
      <c r="AA61" s="74"/>
      <c r="AB61" s="75"/>
      <c r="AC61" s="75"/>
      <c r="AD61" s="76">
        <f t="shared" ref="AD61:AD62" ca="1" si="2">IF(F61="","",(TODAY()-F61)/365)</f>
        <v>42.224657534246575</v>
      </c>
      <c r="AE61" s="75" t="str">
        <f>IF(AND(D61=1,X61=""),"Kinh",IF(AND(D61=1,I61="kinh",X61="x"),I62,IF(AND(D61=1,I61&lt;&gt;"kinh"),I61,IF(OR(D61&gt;1,D61=0),""))))</f>
        <v>Kinh</v>
      </c>
    </row>
    <row r="62" spans="1:31" s="77" customFormat="1" ht="13.15" customHeight="1">
      <c r="A62" s="62" t="str">
        <f>IF(D62=1,SUMIF(D$6:D62,1),"")</f>
        <v/>
      </c>
      <c r="B62" s="62">
        <f t="shared" si="1"/>
        <v>2</v>
      </c>
      <c r="C62" s="89" t="s">
        <v>2599</v>
      </c>
      <c r="D62" s="62">
        <v>3</v>
      </c>
      <c r="E62" s="62">
        <v>2</v>
      </c>
      <c r="F62" s="90">
        <v>42381</v>
      </c>
      <c r="G62" s="88" t="s">
        <v>2600</v>
      </c>
      <c r="H62" s="66">
        <v>1</v>
      </c>
      <c r="I62" s="82" t="s">
        <v>1018</v>
      </c>
      <c r="J62" s="68"/>
      <c r="K62" s="68"/>
      <c r="L62" s="69"/>
      <c r="M62" s="69" t="s">
        <v>806</v>
      </c>
      <c r="N62" s="74"/>
      <c r="O62" s="74"/>
      <c r="P62" s="74"/>
      <c r="Q62" s="74"/>
      <c r="R62" s="74"/>
      <c r="S62" s="74"/>
      <c r="T62" s="74"/>
      <c r="U62" s="74"/>
      <c r="V62" s="75"/>
      <c r="W62" s="75"/>
      <c r="X62" s="75"/>
      <c r="Y62" s="75"/>
      <c r="Z62" s="75"/>
      <c r="AA62" s="74"/>
      <c r="AB62" s="75"/>
      <c r="AC62" s="75"/>
      <c r="AD62" s="76">
        <f t="shared" ca="1" si="2"/>
        <v>9.9287671232876704</v>
      </c>
      <c r="AE62" s="75" t="str">
        <f>IF(AND(D62=1,X62=""),"Kinh",IF(AND(D62=1,I62="kinh",X62="x"),'[13]DS HCN'!#REF!,IF(AND(D62=1,I62&lt;&gt;"kinh"),I62,IF(OR(D62&gt;1,D62=0),""))))</f>
        <v/>
      </c>
    </row>
    <row r="63" spans="1:31" s="77" customFormat="1" ht="13.15" customHeight="1">
      <c r="A63" s="62">
        <v>15</v>
      </c>
      <c r="B63" s="62">
        <f>IF(D63=1,1,IF(D63&gt;1,#REF!+1,""))</f>
        <v>1</v>
      </c>
      <c r="C63" s="89" t="s">
        <v>2601</v>
      </c>
      <c r="D63" s="62">
        <v>1</v>
      </c>
      <c r="E63" s="62">
        <v>2</v>
      </c>
      <c r="F63" s="90">
        <v>24629</v>
      </c>
      <c r="G63" s="88" t="s">
        <v>2602</v>
      </c>
      <c r="H63" s="66">
        <v>1</v>
      </c>
      <c r="I63" s="82" t="s">
        <v>1018</v>
      </c>
      <c r="J63" s="68" t="s">
        <v>804</v>
      </c>
      <c r="K63" s="68" t="s">
        <v>803</v>
      </c>
      <c r="L63" s="69"/>
      <c r="M63" s="69" t="s">
        <v>806</v>
      </c>
      <c r="N63" s="74"/>
      <c r="O63" s="74"/>
      <c r="P63" s="74"/>
      <c r="Q63" s="74"/>
      <c r="R63" s="74"/>
      <c r="S63" s="74"/>
      <c r="T63" s="74"/>
      <c r="U63" s="74"/>
      <c r="V63" s="75"/>
      <c r="W63" s="75"/>
      <c r="X63" s="75"/>
      <c r="Y63" s="75"/>
      <c r="Z63" s="75"/>
      <c r="AA63" s="74"/>
      <c r="AB63" s="75"/>
      <c r="AC63" s="75"/>
      <c r="AD63" s="76"/>
      <c r="AE63" s="75"/>
    </row>
    <row r="64" spans="1:31" s="99" customFormat="1" ht="12.75">
      <c r="A64" s="91">
        <v>16</v>
      </c>
      <c r="B64" s="62">
        <v>1</v>
      </c>
      <c r="C64" s="92" t="s">
        <v>2603</v>
      </c>
      <c r="D64" s="91">
        <v>1</v>
      </c>
      <c r="E64" s="62">
        <v>2</v>
      </c>
      <c r="F64" s="93">
        <v>19350</v>
      </c>
      <c r="G64" s="94" t="s">
        <v>2604</v>
      </c>
      <c r="H64" s="91">
        <v>6</v>
      </c>
      <c r="I64" s="95" t="s">
        <v>1914</v>
      </c>
      <c r="J64" s="96">
        <v>235</v>
      </c>
      <c r="K64" s="96">
        <v>0</v>
      </c>
      <c r="L64" s="97"/>
      <c r="M64" s="98" t="s">
        <v>806</v>
      </c>
    </row>
    <row r="65" spans="1:13" s="99" customFormat="1" ht="12.75">
      <c r="A65" s="91"/>
      <c r="B65" s="62">
        <v>2</v>
      </c>
      <c r="C65" s="100" t="s">
        <v>2605</v>
      </c>
      <c r="D65" s="62">
        <v>3</v>
      </c>
      <c r="E65" s="62">
        <v>2</v>
      </c>
      <c r="F65" s="79">
        <v>28753</v>
      </c>
      <c r="G65" s="94" t="s">
        <v>2606</v>
      </c>
      <c r="H65" s="91">
        <v>6</v>
      </c>
      <c r="I65" s="95" t="s">
        <v>1914</v>
      </c>
      <c r="J65" s="96"/>
      <c r="K65" s="96"/>
      <c r="L65" s="97"/>
      <c r="M65" s="98" t="s">
        <v>806</v>
      </c>
    </row>
    <row r="66" spans="1:13" s="99" customFormat="1" ht="12.75">
      <c r="A66" s="91"/>
      <c r="B66" s="62">
        <v>3</v>
      </c>
      <c r="C66" s="92" t="s">
        <v>2607</v>
      </c>
      <c r="D66" s="91">
        <v>5</v>
      </c>
      <c r="E66" s="91">
        <v>1</v>
      </c>
      <c r="F66" s="93">
        <v>36946</v>
      </c>
      <c r="G66" s="94" t="s">
        <v>2608</v>
      </c>
      <c r="H66" s="91">
        <v>6</v>
      </c>
      <c r="I66" s="101" t="s">
        <v>1914</v>
      </c>
      <c r="J66" s="96"/>
      <c r="K66" s="96"/>
      <c r="L66" s="97"/>
      <c r="M66" s="98" t="s">
        <v>806</v>
      </c>
    </row>
    <row r="67" spans="1:13" s="99" customFormat="1" ht="12.75">
      <c r="A67" s="91"/>
      <c r="B67" s="62">
        <v>4</v>
      </c>
      <c r="C67" s="100" t="s">
        <v>2609</v>
      </c>
      <c r="D67" s="62">
        <v>5</v>
      </c>
      <c r="E67" s="62">
        <v>2</v>
      </c>
      <c r="F67" s="79">
        <v>39162</v>
      </c>
      <c r="G67" s="94" t="s">
        <v>2610</v>
      </c>
      <c r="H67" s="91">
        <v>6</v>
      </c>
      <c r="I67" s="95" t="s">
        <v>1914</v>
      </c>
      <c r="J67" s="96"/>
      <c r="K67" s="96"/>
      <c r="L67" s="97"/>
      <c r="M67" s="98"/>
    </row>
    <row r="68" spans="1:13" s="99" customFormat="1" ht="12.75">
      <c r="A68" s="91">
        <v>17</v>
      </c>
      <c r="B68" s="62">
        <v>1</v>
      </c>
      <c r="C68" s="92" t="s">
        <v>2611</v>
      </c>
      <c r="D68" s="91">
        <v>1</v>
      </c>
      <c r="E68" s="62">
        <v>1</v>
      </c>
      <c r="F68" s="93">
        <v>20210</v>
      </c>
      <c r="G68" s="94" t="s">
        <v>2612</v>
      </c>
      <c r="H68" s="91">
        <v>6</v>
      </c>
      <c r="I68" s="95" t="s">
        <v>1914</v>
      </c>
      <c r="J68" s="96">
        <v>200</v>
      </c>
      <c r="K68" s="96">
        <v>10</v>
      </c>
      <c r="L68" s="97"/>
      <c r="M68" s="98" t="s">
        <v>806</v>
      </c>
    </row>
    <row r="69" spans="1:13" s="99" customFormat="1" ht="12.75">
      <c r="A69" s="91"/>
      <c r="B69" s="62">
        <v>2</v>
      </c>
      <c r="C69" s="100" t="s">
        <v>2613</v>
      </c>
      <c r="D69" s="62">
        <v>2</v>
      </c>
      <c r="E69" s="62">
        <v>2</v>
      </c>
      <c r="F69" s="79">
        <v>20082</v>
      </c>
      <c r="G69" s="94" t="s">
        <v>2614</v>
      </c>
      <c r="H69" s="91">
        <v>6</v>
      </c>
      <c r="I69" s="95" t="s">
        <v>1914</v>
      </c>
      <c r="J69" s="96"/>
      <c r="K69" s="96"/>
      <c r="L69" s="97"/>
      <c r="M69" s="98" t="s">
        <v>806</v>
      </c>
    </row>
    <row r="70" spans="1:13" s="99" customFormat="1" ht="12.75">
      <c r="A70" s="91"/>
      <c r="B70" s="62">
        <v>3</v>
      </c>
      <c r="C70" s="100" t="s">
        <v>2157</v>
      </c>
      <c r="D70" s="62">
        <v>3</v>
      </c>
      <c r="E70" s="62">
        <v>2</v>
      </c>
      <c r="F70" s="79">
        <v>32695</v>
      </c>
      <c r="G70" s="102" t="s">
        <v>2615</v>
      </c>
      <c r="H70" s="91">
        <v>6</v>
      </c>
      <c r="I70" s="95" t="s">
        <v>1914</v>
      </c>
      <c r="J70" s="96"/>
      <c r="K70" s="96"/>
      <c r="L70" s="97"/>
      <c r="M70" s="98" t="s">
        <v>806</v>
      </c>
    </row>
    <row r="71" spans="1:13" s="99" customFormat="1" ht="12.75">
      <c r="A71" s="91"/>
      <c r="B71" s="62">
        <v>4</v>
      </c>
      <c r="C71" s="100" t="s">
        <v>2616</v>
      </c>
      <c r="D71" s="62">
        <v>5</v>
      </c>
      <c r="E71" s="62">
        <v>2</v>
      </c>
      <c r="F71" s="79">
        <v>41362</v>
      </c>
      <c r="G71" s="94" t="s">
        <v>2617</v>
      </c>
      <c r="H71" s="91">
        <v>6</v>
      </c>
      <c r="I71" s="95" t="s">
        <v>1914</v>
      </c>
      <c r="J71" s="96"/>
      <c r="K71" s="96"/>
      <c r="L71" s="97"/>
      <c r="M71" s="98" t="s">
        <v>806</v>
      </c>
    </row>
    <row r="72" spans="1:13" s="99" customFormat="1" ht="12.75">
      <c r="A72" s="91">
        <v>18</v>
      </c>
      <c r="B72" s="62">
        <v>1</v>
      </c>
      <c r="C72" s="92" t="s">
        <v>2618</v>
      </c>
      <c r="D72" s="91">
        <v>1</v>
      </c>
      <c r="E72" s="62">
        <v>1</v>
      </c>
      <c r="F72" s="93">
        <v>20986</v>
      </c>
      <c r="G72" s="94" t="s">
        <v>2619</v>
      </c>
      <c r="H72" s="91">
        <v>6</v>
      </c>
      <c r="I72" s="95" t="s">
        <v>1914</v>
      </c>
      <c r="J72" s="96">
        <v>190</v>
      </c>
      <c r="K72" s="96">
        <v>20</v>
      </c>
      <c r="L72" s="97"/>
      <c r="M72" s="98"/>
    </row>
    <row r="73" spans="1:13" s="99" customFormat="1" ht="12.75">
      <c r="A73" s="91"/>
      <c r="B73" s="62">
        <v>2</v>
      </c>
      <c r="C73" s="100" t="s">
        <v>2620</v>
      </c>
      <c r="D73" s="62">
        <v>3</v>
      </c>
      <c r="E73" s="62">
        <v>1</v>
      </c>
      <c r="F73" s="79">
        <v>30431</v>
      </c>
      <c r="G73" s="94" t="s">
        <v>2621</v>
      </c>
      <c r="H73" s="91">
        <v>6</v>
      </c>
      <c r="I73" s="95" t="s">
        <v>1914</v>
      </c>
      <c r="J73" s="96"/>
      <c r="K73" s="96"/>
      <c r="L73" s="97"/>
      <c r="M73" s="98" t="s">
        <v>806</v>
      </c>
    </row>
    <row r="74" spans="1:13" s="99" customFormat="1" ht="12.75">
      <c r="A74" s="91"/>
      <c r="B74" s="62">
        <v>3</v>
      </c>
      <c r="C74" s="100" t="s">
        <v>2622</v>
      </c>
      <c r="D74" s="62">
        <v>3</v>
      </c>
      <c r="E74" s="62">
        <v>2</v>
      </c>
      <c r="F74" s="79">
        <v>30955</v>
      </c>
      <c r="G74" s="94" t="s">
        <v>2623</v>
      </c>
      <c r="H74" s="91">
        <v>6</v>
      </c>
      <c r="I74" s="95" t="s">
        <v>1914</v>
      </c>
      <c r="J74" s="96"/>
      <c r="K74" s="96"/>
      <c r="L74" s="97"/>
      <c r="M74" s="98" t="s">
        <v>806</v>
      </c>
    </row>
    <row r="75" spans="1:13" s="99" customFormat="1" ht="12.75">
      <c r="A75" s="91"/>
      <c r="B75" s="62">
        <v>4</v>
      </c>
      <c r="C75" s="100" t="s">
        <v>2624</v>
      </c>
      <c r="D75" s="62">
        <v>5</v>
      </c>
      <c r="E75" s="62">
        <v>1</v>
      </c>
      <c r="F75" s="79">
        <v>40839</v>
      </c>
      <c r="G75" s="94" t="s">
        <v>2625</v>
      </c>
      <c r="H75" s="91">
        <v>6</v>
      </c>
      <c r="I75" s="95" t="s">
        <v>1914</v>
      </c>
      <c r="J75" s="96"/>
      <c r="K75" s="96"/>
      <c r="L75" s="97"/>
      <c r="M75" s="98" t="s">
        <v>806</v>
      </c>
    </row>
    <row r="76" spans="1:13" s="99" customFormat="1" ht="12.75">
      <c r="A76" s="91"/>
      <c r="B76" s="62">
        <v>5</v>
      </c>
      <c r="C76" s="103" t="s">
        <v>2626</v>
      </c>
      <c r="D76" s="91">
        <v>5</v>
      </c>
      <c r="E76" s="91">
        <v>1</v>
      </c>
      <c r="F76" s="93">
        <v>41623</v>
      </c>
      <c r="G76" s="94" t="s">
        <v>2627</v>
      </c>
      <c r="H76" s="91">
        <v>6</v>
      </c>
      <c r="I76" s="95" t="s">
        <v>1914</v>
      </c>
      <c r="J76" s="96"/>
      <c r="K76" s="96"/>
      <c r="L76" s="97"/>
      <c r="M76" s="98" t="s">
        <v>806</v>
      </c>
    </row>
    <row r="77" spans="1:13" s="99" customFormat="1" ht="12.75">
      <c r="A77" s="91">
        <v>19</v>
      </c>
      <c r="B77" s="62">
        <v>1</v>
      </c>
      <c r="C77" s="92" t="s">
        <v>2628</v>
      </c>
      <c r="D77" s="91">
        <v>1</v>
      </c>
      <c r="E77" s="62">
        <v>2</v>
      </c>
      <c r="F77" s="93">
        <v>28159</v>
      </c>
      <c r="G77" s="102" t="s">
        <v>2629</v>
      </c>
      <c r="H77" s="91">
        <v>6</v>
      </c>
      <c r="I77" s="95" t="s">
        <v>1914</v>
      </c>
      <c r="J77" s="96">
        <v>210</v>
      </c>
      <c r="K77" s="96">
        <v>10</v>
      </c>
      <c r="L77" s="97"/>
      <c r="M77" s="98" t="s">
        <v>2630</v>
      </c>
    </row>
    <row r="78" spans="1:13" s="99" customFormat="1" ht="12.75">
      <c r="A78" s="91"/>
      <c r="B78" s="62">
        <v>2</v>
      </c>
      <c r="C78" s="104" t="s">
        <v>1842</v>
      </c>
      <c r="D78" s="105">
        <v>3</v>
      </c>
      <c r="E78" s="91">
        <v>1</v>
      </c>
      <c r="F78" s="106">
        <v>38590</v>
      </c>
      <c r="G78" s="94" t="s">
        <v>2631</v>
      </c>
      <c r="H78" s="91">
        <v>6</v>
      </c>
      <c r="I78" s="95" t="s">
        <v>1914</v>
      </c>
      <c r="J78" s="96"/>
      <c r="K78" s="96"/>
      <c r="L78" s="97"/>
      <c r="M78" s="98" t="s">
        <v>2630</v>
      </c>
    </row>
    <row r="79" spans="1:13" s="99" customFormat="1" ht="12.75">
      <c r="A79" s="91"/>
      <c r="B79" s="62">
        <v>3</v>
      </c>
      <c r="C79" s="89" t="s">
        <v>2632</v>
      </c>
      <c r="D79" s="107">
        <v>3</v>
      </c>
      <c r="E79" s="62">
        <v>2</v>
      </c>
      <c r="F79" s="79">
        <v>38016</v>
      </c>
      <c r="G79" s="102" t="s">
        <v>2633</v>
      </c>
      <c r="H79" s="91">
        <v>6</v>
      </c>
      <c r="I79" s="95" t="s">
        <v>1914</v>
      </c>
      <c r="J79" s="96"/>
      <c r="K79" s="96"/>
      <c r="L79" s="97"/>
      <c r="M79" s="98" t="s">
        <v>2630</v>
      </c>
    </row>
    <row r="80" spans="1:13" s="99" customFormat="1" ht="12.75">
      <c r="A80" s="91"/>
      <c r="B80" s="62">
        <v>4</v>
      </c>
      <c r="C80" s="89" t="s">
        <v>2634</v>
      </c>
      <c r="D80" s="107">
        <v>3</v>
      </c>
      <c r="E80" s="62">
        <v>1</v>
      </c>
      <c r="F80" s="79">
        <v>43270</v>
      </c>
      <c r="G80" s="94" t="s">
        <v>2635</v>
      </c>
      <c r="H80" s="91">
        <v>6</v>
      </c>
      <c r="I80" s="95" t="s">
        <v>1914</v>
      </c>
      <c r="J80" s="96"/>
      <c r="K80" s="96"/>
      <c r="L80" s="97"/>
      <c r="M80" s="98" t="s">
        <v>2630</v>
      </c>
    </row>
    <row r="81" spans="1:13" s="99" customFormat="1" ht="12.75">
      <c r="A81" s="91">
        <v>20</v>
      </c>
      <c r="B81" s="62">
        <v>1</v>
      </c>
      <c r="C81" s="92" t="s">
        <v>2636</v>
      </c>
      <c r="D81" s="91">
        <v>1</v>
      </c>
      <c r="E81" s="62">
        <v>1</v>
      </c>
      <c r="F81" s="93">
        <v>26156</v>
      </c>
      <c r="G81" s="94" t="s">
        <v>2637</v>
      </c>
      <c r="H81" s="91">
        <v>6</v>
      </c>
      <c r="I81" s="95" t="s">
        <v>1914</v>
      </c>
      <c r="J81" s="96">
        <v>205</v>
      </c>
      <c r="K81" s="96">
        <v>0</v>
      </c>
      <c r="L81" s="97"/>
      <c r="M81" s="98" t="s">
        <v>806</v>
      </c>
    </row>
    <row r="82" spans="1:13" s="99" customFormat="1" ht="12.75">
      <c r="A82" s="91"/>
      <c r="B82" s="62">
        <v>2</v>
      </c>
      <c r="C82" s="92" t="s">
        <v>2638</v>
      </c>
      <c r="D82" s="91">
        <v>2</v>
      </c>
      <c r="E82" s="91">
        <v>2</v>
      </c>
      <c r="F82" s="93">
        <v>27609</v>
      </c>
      <c r="G82" s="94" t="s">
        <v>2639</v>
      </c>
      <c r="H82" s="91">
        <v>6</v>
      </c>
      <c r="I82" s="95" t="s">
        <v>1914</v>
      </c>
      <c r="J82" s="96"/>
      <c r="K82" s="96"/>
      <c r="L82" s="97"/>
      <c r="M82" s="98" t="s">
        <v>806</v>
      </c>
    </row>
    <row r="83" spans="1:13" s="99" customFormat="1" ht="12.75">
      <c r="A83" s="91"/>
      <c r="B83" s="62">
        <v>3</v>
      </c>
      <c r="C83" s="100" t="s">
        <v>2640</v>
      </c>
      <c r="D83" s="62">
        <v>3</v>
      </c>
      <c r="E83" s="62">
        <v>1</v>
      </c>
      <c r="F83" s="79">
        <v>39271</v>
      </c>
      <c r="G83" s="94" t="s">
        <v>2641</v>
      </c>
      <c r="H83" s="91">
        <v>6</v>
      </c>
      <c r="I83" s="95" t="s">
        <v>1914</v>
      </c>
      <c r="J83" s="96"/>
      <c r="K83" s="96"/>
      <c r="L83" s="97"/>
      <c r="M83" s="98" t="s">
        <v>806</v>
      </c>
    </row>
    <row r="84" spans="1:13" s="99" customFormat="1" ht="12.75">
      <c r="A84" s="91"/>
      <c r="B84" s="62">
        <v>4</v>
      </c>
      <c r="C84" s="100" t="s">
        <v>1868</v>
      </c>
      <c r="D84" s="62">
        <v>3</v>
      </c>
      <c r="E84" s="62">
        <v>2</v>
      </c>
      <c r="F84" s="79">
        <v>40308</v>
      </c>
      <c r="G84" s="108" t="s">
        <v>2642</v>
      </c>
      <c r="H84" s="91">
        <v>6</v>
      </c>
      <c r="I84" s="95" t="s">
        <v>1914</v>
      </c>
      <c r="J84" s="96"/>
      <c r="K84" s="96"/>
      <c r="L84" s="97"/>
      <c r="M84" s="98" t="s">
        <v>806</v>
      </c>
    </row>
    <row r="85" spans="1:13" s="99" customFormat="1" ht="12.75">
      <c r="A85" s="91"/>
      <c r="B85" s="62">
        <v>5</v>
      </c>
      <c r="C85" s="104" t="s">
        <v>852</v>
      </c>
      <c r="D85" s="105">
        <v>1</v>
      </c>
      <c r="E85" s="109">
        <v>1</v>
      </c>
      <c r="F85" s="106">
        <v>30493</v>
      </c>
      <c r="G85" s="110" t="s">
        <v>2643</v>
      </c>
      <c r="H85" s="91">
        <v>6</v>
      </c>
      <c r="I85" s="95" t="s">
        <v>1914</v>
      </c>
      <c r="J85" s="96">
        <v>155</v>
      </c>
      <c r="K85" s="96">
        <v>20</v>
      </c>
      <c r="L85" s="97"/>
      <c r="M85" s="98" t="s">
        <v>806</v>
      </c>
    </row>
    <row r="86" spans="1:13" s="99" customFormat="1" ht="12.75">
      <c r="A86" s="91"/>
      <c r="B86" s="62">
        <v>6</v>
      </c>
      <c r="C86" s="111" t="s">
        <v>2644</v>
      </c>
      <c r="D86" s="107">
        <v>3</v>
      </c>
      <c r="E86" s="107">
        <v>2</v>
      </c>
      <c r="F86" s="112">
        <v>40558</v>
      </c>
      <c r="G86" s="113" t="s">
        <v>2645</v>
      </c>
      <c r="H86" s="91">
        <v>6</v>
      </c>
      <c r="I86" s="95" t="s">
        <v>1914</v>
      </c>
      <c r="J86" s="96"/>
      <c r="K86" s="96"/>
      <c r="L86" s="97"/>
      <c r="M86" s="98" t="s">
        <v>806</v>
      </c>
    </row>
    <row r="87" spans="1:13" s="99" customFormat="1" ht="12.75">
      <c r="A87" s="91">
        <v>21</v>
      </c>
      <c r="B87" s="62">
        <v>1</v>
      </c>
      <c r="C87" s="103" t="s">
        <v>2646</v>
      </c>
      <c r="D87" s="91">
        <v>1</v>
      </c>
      <c r="E87" s="91">
        <v>1</v>
      </c>
      <c r="F87" s="93">
        <v>20653</v>
      </c>
      <c r="G87" s="94" t="s">
        <v>2647</v>
      </c>
      <c r="H87" s="91">
        <v>6</v>
      </c>
      <c r="I87" s="95" t="s">
        <v>1914</v>
      </c>
      <c r="J87" s="96">
        <v>200</v>
      </c>
      <c r="K87" s="96">
        <v>20</v>
      </c>
      <c r="L87" s="97"/>
      <c r="M87" s="98" t="s">
        <v>806</v>
      </c>
    </row>
    <row r="88" spans="1:13" s="99" customFormat="1" ht="12.75">
      <c r="A88" s="91"/>
      <c r="B88" s="62">
        <v>2</v>
      </c>
      <c r="C88" s="111" t="s">
        <v>460</v>
      </c>
      <c r="D88" s="107">
        <v>2</v>
      </c>
      <c r="E88" s="107">
        <v>1</v>
      </c>
      <c r="F88" s="112">
        <v>33288</v>
      </c>
      <c r="G88" s="94" t="s">
        <v>2648</v>
      </c>
      <c r="H88" s="91">
        <v>6</v>
      </c>
      <c r="I88" s="95" t="s">
        <v>1914</v>
      </c>
      <c r="J88" s="96"/>
      <c r="K88" s="96"/>
      <c r="L88" s="97"/>
      <c r="M88" s="98" t="s">
        <v>806</v>
      </c>
    </row>
    <row r="89" spans="1:13" s="99" customFormat="1" ht="12.75">
      <c r="A89" s="91"/>
      <c r="B89" s="62">
        <v>3</v>
      </c>
      <c r="C89" s="111" t="s">
        <v>2649</v>
      </c>
      <c r="D89" s="107">
        <v>3</v>
      </c>
      <c r="E89" s="107">
        <v>2</v>
      </c>
      <c r="F89" s="112">
        <v>34257</v>
      </c>
      <c r="G89" s="102" t="s">
        <v>2650</v>
      </c>
      <c r="H89" s="91">
        <v>6</v>
      </c>
      <c r="I89" s="95" t="s">
        <v>1914</v>
      </c>
      <c r="J89" s="96"/>
      <c r="K89" s="96"/>
      <c r="L89" s="97"/>
      <c r="M89" s="98" t="s">
        <v>806</v>
      </c>
    </row>
    <row r="90" spans="1:13" s="99" customFormat="1" ht="12.75">
      <c r="A90" s="91"/>
      <c r="B90" s="62">
        <v>4</v>
      </c>
      <c r="C90" s="111" t="s">
        <v>2651</v>
      </c>
      <c r="D90" s="107">
        <v>3</v>
      </c>
      <c r="E90" s="62">
        <v>1</v>
      </c>
      <c r="F90" s="112">
        <v>43691</v>
      </c>
      <c r="G90" s="94" t="s">
        <v>2652</v>
      </c>
      <c r="H90" s="91">
        <v>6</v>
      </c>
      <c r="I90" s="95" t="s">
        <v>1914</v>
      </c>
      <c r="J90" s="96"/>
      <c r="K90" s="96"/>
      <c r="L90" s="97"/>
      <c r="M90" s="98" t="s">
        <v>806</v>
      </c>
    </row>
    <row r="91" spans="1:13" s="99" customFormat="1" ht="12.75">
      <c r="A91" s="91">
        <v>22</v>
      </c>
      <c r="B91" s="62">
        <v>1</v>
      </c>
      <c r="C91" s="114" t="s">
        <v>2653</v>
      </c>
      <c r="D91" s="91">
        <v>1</v>
      </c>
      <c r="E91" s="62">
        <v>1</v>
      </c>
      <c r="F91" s="115">
        <v>16317</v>
      </c>
      <c r="G91" s="116" t="s">
        <v>2654</v>
      </c>
      <c r="H91" s="91">
        <v>6</v>
      </c>
      <c r="I91" s="95" t="s">
        <v>1086</v>
      </c>
      <c r="J91" s="96">
        <v>155</v>
      </c>
      <c r="K91" s="96">
        <v>10</v>
      </c>
      <c r="L91" s="97"/>
      <c r="M91" s="98" t="s">
        <v>806</v>
      </c>
    </row>
    <row r="92" spans="1:13" s="99" customFormat="1" ht="12.75">
      <c r="A92" s="91"/>
      <c r="B92" s="62">
        <v>2</v>
      </c>
      <c r="C92" s="117" t="s">
        <v>2655</v>
      </c>
      <c r="D92" s="62">
        <v>3</v>
      </c>
      <c r="E92" s="91">
        <v>2</v>
      </c>
      <c r="F92" s="118">
        <v>25573</v>
      </c>
      <c r="G92" s="94" t="s">
        <v>2656</v>
      </c>
      <c r="H92" s="91">
        <v>6</v>
      </c>
      <c r="I92" s="95" t="s">
        <v>1086</v>
      </c>
      <c r="J92" s="96"/>
      <c r="K92" s="96"/>
      <c r="L92" s="97"/>
      <c r="M92" s="98" t="s">
        <v>806</v>
      </c>
    </row>
    <row r="93" spans="1:13" s="99" customFormat="1" ht="12.75">
      <c r="A93" s="91"/>
      <c r="B93" s="62">
        <v>3</v>
      </c>
      <c r="C93" s="89" t="s">
        <v>2004</v>
      </c>
      <c r="D93" s="62">
        <v>3</v>
      </c>
      <c r="E93" s="62">
        <v>2</v>
      </c>
      <c r="F93" s="79">
        <v>30030</v>
      </c>
      <c r="G93" s="94" t="s">
        <v>2657</v>
      </c>
      <c r="H93" s="91">
        <v>6</v>
      </c>
      <c r="I93" s="95" t="s">
        <v>1086</v>
      </c>
      <c r="J93" s="96"/>
      <c r="K93" s="96"/>
      <c r="L93" s="97"/>
      <c r="M93" s="98" t="s">
        <v>806</v>
      </c>
    </row>
    <row r="94" spans="1:13" s="99" customFormat="1" ht="12.75">
      <c r="A94" s="91"/>
      <c r="B94" s="62">
        <v>4</v>
      </c>
      <c r="C94" s="117" t="s">
        <v>154</v>
      </c>
      <c r="D94" s="62">
        <v>5</v>
      </c>
      <c r="E94" s="62">
        <v>2</v>
      </c>
      <c r="F94" s="118">
        <v>33028</v>
      </c>
      <c r="G94" s="94" t="s">
        <v>2658</v>
      </c>
      <c r="H94" s="91">
        <v>6</v>
      </c>
      <c r="I94" s="95" t="s">
        <v>1086</v>
      </c>
      <c r="J94" s="96"/>
      <c r="K94" s="96"/>
      <c r="L94" s="97"/>
      <c r="M94" s="98" t="s">
        <v>806</v>
      </c>
    </row>
    <row r="95" spans="1:13" s="99" customFormat="1" ht="12.75">
      <c r="A95" s="91"/>
      <c r="B95" s="62">
        <v>5</v>
      </c>
      <c r="C95" s="117" t="s">
        <v>125</v>
      </c>
      <c r="D95" s="62">
        <v>5</v>
      </c>
      <c r="E95" s="62">
        <v>1</v>
      </c>
      <c r="F95" s="118">
        <v>34151</v>
      </c>
      <c r="G95" s="94" t="s">
        <v>2659</v>
      </c>
      <c r="H95" s="91">
        <v>6</v>
      </c>
      <c r="I95" s="95" t="s">
        <v>1086</v>
      </c>
      <c r="J95" s="96"/>
      <c r="K95" s="96"/>
      <c r="L95" s="97"/>
      <c r="M95" s="98" t="s">
        <v>806</v>
      </c>
    </row>
    <row r="96" spans="1:13" s="99" customFormat="1" ht="12.75">
      <c r="A96" s="91">
        <v>23</v>
      </c>
      <c r="B96" s="62">
        <v>1</v>
      </c>
      <c r="C96" s="114" t="s">
        <v>2660</v>
      </c>
      <c r="D96" s="119">
        <v>1</v>
      </c>
      <c r="E96" s="91">
        <v>1</v>
      </c>
      <c r="F96" s="115">
        <v>22647</v>
      </c>
      <c r="G96" s="94" t="s">
        <v>1913</v>
      </c>
      <c r="H96" s="91">
        <v>6</v>
      </c>
      <c r="I96" s="95" t="s">
        <v>1086</v>
      </c>
      <c r="J96" s="96">
        <v>160</v>
      </c>
      <c r="K96" s="96">
        <v>10</v>
      </c>
      <c r="L96" s="97"/>
      <c r="M96" s="98" t="s">
        <v>806</v>
      </c>
    </row>
    <row r="97" spans="1:13" s="99" customFormat="1" ht="12.75">
      <c r="A97" s="91"/>
      <c r="B97" s="62">
        <v>2</v>
      </c>
      <c r="C97" s="117" t="s">
        <v>2661</v>
      </c>
      <c r="D97" s="120">
        <v>2</v>
      </c>
      <c r="E97" s="62">
        <v>2</v>
      </c>
      <c r="F97" s="118">
        <v>23425</v>
      </c>
      <c r="G97" s="94" t="s">
        <v>1916</v>
      </c>
      <c r="H97" s="91">
        <v>6</v>
      </c>
      <c r="I97" s="95" t="s">
        <v>1086</v>
      </c>
      <c r="J97" s="96"/>
      <c r="K97" s="96"/>
      <c r="L97" s="97"/>
      <c r="M97" s="98" t="s">
        <v>806</v>
      </c>
    </row>
    <row r="98" spans="1:13" s="99" customFormat="1" ht="12.75">
      <c r="A98" s="91"/>
      <c r="B98" s="62">
        <v>3</v>
      </c>
      <c r="C98" s="117" t="s">
        <v>2662</v>
      </c>
      <c r="D98" s="120">
        <v>3</v>
      </c>
      <c r="E98" s="62">
        <v>2</v>
      </c>
      <c r="F98" s="118">
        <v>32764</v>
      </c>
      <c r="G98" s="102" t="s">
        <v>1918</v>
      </c>
      <c r="H98" s="91">
        <v>6</v>
      </c>
      <c r="I98" s="95" t="s">
        <v>1086</v>
      </c>
      <c r="J98" s="96"/>
      <c r="K98" s="96"/>
      <c r="L98" s="97"/>
      <c r="M98" s="98" t="s">
        <v>806</v>
      </c>
    </row>
    <row r="99" spans="1:13" s="99" customFormat="1" ht="12.75">
      <c r="A99" s="91"/>
      <c r="B99" s="62">
        <v>4</v>
      </c>
      <c r="C99" s="117" t="s">
        <v>2663</v>
      </c>
      <c r="D99" s="120">
        <v>3</v>
      </c>
      <c r="E99" s="62">
        <v>1</v>
      </c>
      <c r="F99" s="118">
        <v>31606</v>
      </c>
      <c r="G99" s="94" t="s">
        <v>2664</v>
      </c>
      <c r="H99" s="91">
        <v>6</v>
      </c>
      <c r="I99" s="95" t="s">
        <v>1086</v>
      </c>
      <c r="J99" s="96"/>
      <c r="K99" s="96"/>
      <c r="L99" s="97"/>
      <c r="M99" s="98"/>
    </row>
    <row r="100" spans="1:13" s="99" customFormat="1" ht="12.75">
      <c r="A100" s="91"/>
      <c r="B100" s="62">
        <v>5</v>
      </c>
      <c r="C100" s="89" t="s">
        <v>2665</v>
      </c>
      <c r="D100" s="62">
        <v>5</v>
      </c>
      <c r="E100" s="62">
        <v>1</v>
      </c>
      <c r="F100" s="79">
        <v>39889</v>
      </c>
      <c r="G100" s="94" t="s">
        <v>2666</v>
      </c>
      <c r="H100" s="91">
        <v>6</v>
      </c>
      <c r="I100" s="95" t="s">
        <v>1086</v>
      </c>
      <c r="J100" s="96"/>
      <c r="K100" s="96"/>
      <c r="L100" s="97"/>
      <c r="M100" s="98" t="s">
        <v>806</v>
      </c>
    </row>
    <row r="101" spans="1:13" s="99" customFormat="1" ht="12.75">
      <c r="A101" s="91"/>
      <c r="B101" s="62">
        <v>6</v>
      </c>
      <c r="C101" s="117" t="s">
        <v>2667</v>
      </c>
      <c r="D101" s="120">
        <v>5</v>
      </c>
      <c r="E101" s="91">
        <v>1</v>
      </c>
      <c r="F101" s="118">
        <v>40668</v>
      </c>
      <c r="G101" s="94" t="s">
        <v>2668</v>
      </c>
      <c r="H101" s="91">
        <v>6</v>
      </c>
      <c r="I101" s="95" t="s">
        <v>1086</v>
      </c>
      <c r="J101" s="96"/>
      <c r="K101" s="96"/>
      <c r="L101" s="97"/>
      <c r="M101" s="98" t="s">
        <v>806</v>
      </c>
    </row>
    <row r="102" spans="1:13" s="99" customFormat="1" ht="12.75">
      <c r="A102" s="91"/>
      <c r="B102" s="62">
        <v>7</v>
      </c>
      <c r="C102" s="117" t="s">
        <v>2669</v>
      </c>
      <c r="D102" s="120">
        <v>5</v>
      </c>
      <c r="E102" s="62">
        <v>1</v>
      </c>
      <c r="F102" s="118">
        <v>41238</v>
      </c>
      <c r="G102" s="102" t="s">
        <v>2670</v>
      </c>
      <c r="H102" s="91">
        <v>6</v>
      </c>
      <c r="I102" s="95" t="s">
        <v>1086</v>
      </c>
      <c r="J102" s="96"/>
      <c r="K102" s="96"/>
      <c r="L102" s="97"/>
      <c r="M102" s="98" t="s">
        <v>806</v>
      </c>
    </row>
    <row r="103" spans="1:13" s="99" customFormat="1" ht="12.75">
      <c r="A103" s="91">
        <v>24</v>
      </c>
      <c r="B103" s="62">
        <v>1</v>
      </c>
      <c r="C103" s="104" t="s">
        <v>2671</v>
      </c>
      <c r="D103" s="105">
        <v>1</v>
      </c>
      <c r="E103" s="62">
        <v>1</v>
      </c>
      <c r="F103" s="106">
        <v>29472</v>
      </c>
      <c r="G103" s="94" t="s">
        <v>2672</v>
      </c>
      <c r="H103" s="91">
        <v>6</v>
      </c>
      <c r="I103" s="95" t="s">
        <v>1086</v>
      </c>
      <c r="J103" s="96">
        <v>160</v>
      </c>
      <c r="K103" s="96">
        <v>10</v>
      </c>
      <c r="L103" s="97"/>
      <c r="M103" s="98"/>
    </row>
    <row r="104" spans="1:13" s="99" customFormat="1" ht="12.75">
      <c r="A104" s="91"/>
      <c r="B104" s="62">
        <v>2</v>
      </c>
      <c r="C104" s="111" t="s">
        <v>2673</v>
      </c>
      <c r="D104" s="107">
        <v>3</v>
      </c>
      <c r="E104" s="62">
        <v>2</v>
      </c>
      <c r="F104" s="112">
        <v>43101</v>
      </c>
      <c r="G104" s="121" t="s">
        <v>2674</v>
      </c>
      <c r="H104" s="91">
        <v>6</v>
      </c>
      <c r="I104" s="95" t="s">
        <v>1086</v>
      </c>
      <c r="J104" s="96"/>
      <c r="K104" s="96"/>
      <c r="L104" s="97"/>
      <c r="M104" s="98" t="s">
        <v>806</v>
      </c>
    </row>
    <row r="105" spans="1:13" s="99" customFormat="1" ht="12.75">
      <c r="A105" s="91"/>
      <c r="B105" s="62">
        <v>3</v>
      </c>
      <c r="C105" s="111" t="s">
        <v>2675</v>
      </c>
      <c r="D105" s="107">
        <v>2</v>
      </c>
      <c r="E105" s="107">
        <v>2</v>
      </c>
      <c r="F105" s="112">
        <v>29004</v>
      </c>
      <c r="G105" s="121" t="s">
        <v>2676</v>
      </c>
      <c r="H105" s="91">
        <v>6</v>
      </c>
      <c r="I105" s="95" t="s">
        <v>1086</v>
      </c>
      <c r="J105" s="96"/>
      <c r="K105" s="96"/>
      <c r="L105" s="97"/>
      <c r="M105" s="98" t="s">
        <v>806</v>
      </c>
    </row>
    <row r="106" spans="1:13" s="99" customFormat="1" ht="12.75">
      <c r="A106" s="91"/>
      <c r="B106" s="62">
        <v>4</v>
      </c>
      <c r="C106" s="117" t="s">
        <v>2677</v>
      </c>
      <c r="D106" s="120">
        <v>3</v>
      </c>
      <c r="E106" s="62">
        <v>2</v>
      </c>
      <c r="F106" s="118"/>
      <c r="G106" s="65"/>
      <c r="H106" s="91">
        <v>6</v>
      </c>
      <c r="I106" s="95" t="s">
        <v>1086</v>
      </c>
      <c r="J106" s="96"/>
      <c r="K106" s="96"/>
      <c r="L106" s="97"/>
      <c r="M106" s="98"/>
    </row>
    <row r="107" spans="1:13" s="99" customFormat="1" ht="12.75">
      <c r="A107" s="91">
        <v>25</v>
      </c>
      <c r="B107" s="62">
        <v>1</v>
      </c>
      <c r="C107" s="92" t="s">
        <v>2678</v>
      </c>
      <c r="D107" s="91">
        <v>1</v>
      </c>
      <c r="E107" s="62">
        <v>1</v>
      </c>
      <c r="F107" s="93">
        <v>34959</v>
      </c>
      <c r="G107" s="94" t="s">
        <v>2679</v>
      </c>
      <c r="H107" s="91">
        <v>6</v>
      </c>
      <c r="I107" s="95" t="s">
        <v>2428</v>
      </c>
      <c r="J107" s="96"/>
      <c r="K107" s="96"/>
      <c r="L107" s="97"/>
      <c r="M107" s="98" t="s">
        <v>806</v>
      </c>
    </row>
    <row r="108" spans="1:13" s="99" customFormat="1" ht="12.75">
      <c r="A108" s="91">
        <v>26</v>
      </c>
      <c r="B108" s="62">
        <v>1</v>
      </c>
      <c r="C108" s="92" t="s">
        <v>2680</v>
      </c>
      <c r="D108" s="91">
        <v>1</v>
      </c>
      <c r="E108" s="91">
        <v>1</v>
      </c>
      <c r="F108" s="93">
        <v>28063</v>
      </c>
      <c r="G108" s="94" t="s">
        <v>2017</v>
      </c>
      <c r="H108" s="91">
        <v>6</v>
      </c>
      <c r="I108" s="95" t="s">
        <v>2428</v>
      </c>
      <c r="J108" s="96"/>
      <c r="K108" s="96"/>
      <c r="L108" s="97"/>
      <c r="M108" s="98" t="s">
        <v>806</v>
      </c>
    </row>
    <row r="109" spans="1:13" s="99" customFormat="1" ht="12.75">
      <c r="A109" s="91"/>
      <c r="B109" s="62">
        <v>2</v>
      </c>
      <c r="C109" s="100" t="s">
        <v>2681</v>
      </c>
      <c r="D109" s="62">
        <v>2</v>
      </c>
      <c r="E109" s="62">
        <v>2</v>
      </c>
      <c r="F109" s="79">
        <v>29093</v>
      </c>
      <c r="G109" s="94" t="s">
        <v>2682</v>
      </c>
      <c r="H109" s="91">
        <v>6</v>
      </c>
      <c r="I109" s="95" t="s">
        <v>2428</v>
      </c>
      <c r="J109" s="96"/>
      <c r="K109" s="96"/>
      <c r="L109" s="97"/>
      <c r="M109" s="98" t="s">
        <v>806</v>
      </c>
    </row>
    <row r="110" spans="1:13" s="99" customFormat="1" ht="12.75">
      <c r="A110" s="91"/>
      <c r="B110" s="62">
        <v>3</v>
      </c>
      <c r="C110" s="100" t="s">
        <v>2683</v>
      </c>
      <c r="D110" s="62">
        <v>3</v>
      </c>
      <c r="E110" s="62">
        <v>1</v>
      </c>
      <c r="F110" s="79">
        <v>37739</v>
      </c>
      <c r="G110" s="94" t="s">
        <v>2684</v>
      </c>
      <c r="H110" s="91">
        <v>6</v>
      </c>
      <c r="I110" s="95" t="s">
        <v>2428</v>
      </c>
      <c r="J110" s="96"/>
      <c r="K110" s="96"/>
      <c r="L110" s="97"/>
      <c r="M110" s="98" t="s">
        <v>806</v>
      </c>
    </row>
    <row r="111" spans="1:13" s="99" customFormat="1" ht="12.75">
      <c r="A111" s="91"/>
      <c r="B111" s="62">
        <v>4</v>
      </c>
      <c r="C111" s="100" t="s">
        <v>2685</v>
      </c>
      <c r="D111" s="62">
        <v>3</v>
      </c>
      <c r="E111" s="62">
        <v>2</v>
      </c>
      <c r="F111" s="79">
        <v>38953</v>
      </c>
      <c r="G111" s="122" t="s">
        <v>2686</v>
      </c>
      <c r="H111" s="91">
        <v>6</v>
      </c>
      <c r="I111" s="95" t="s">
        <v>2428</v>
      </c>
      <c r="J111" s="96"/>
      <c r="K111" s="96"/>
      <c r="L111" s="97"/>
      <c r="M111" s="98"/>
    </row>
    <row r="112" spans="1:13" s="99" customFormat="1" ht="12.75">
      <c r="A112" s="91"/>
      <c r="B112" s="62">
        <v>5</v>
      </c>
      <c r="C112" s="92" t="s">
        <v>2687</v>
      </c>
      <c r="D112" s="91">
        <v>1</v>
      </c>
      <c r="E112" s="62">
        <v>1</v>
      </c>
      <c r="F112" s="93">
        <v>33530</v>
      </c>
      <c r="G112" s="94" t="s">
        <v>2688</v>
      </c>
      <c r="H112" s="91">
        <v>6</v>
      </c>
      <c r="I112" s="95" t="s">
        <v>2428</v>
      </c>
      <c r="J112" s="96"/>
      <c r="K112" s="96"/>
      <c r="L112" s="97"/>
      <c r="M112" s="98" t="s">
        <v>806</v>
      </c>
    </row>
    <row r="113" spans="1:135" s="99" customFormat="1" ht="12.75">
      <c r="A113" s="91"/>
      <c r="B113" s="62">
        <v>6</v>
      </c>
      <c r="C113" s="100" t="s">
        <v>107</v>
      </c>
      <c r="D113" s="62">
        <v>2</v>
      </c>
      <c r="E113" s="62">
        <v>2</v>
      </c>
      <c r="F113" s="79">
        <v>32874</v>
      </c>
      <c r="G113" s="94" t="s">
        <v>2689</v>
      </c>
      <c r="H113" s="91">
        <v>6</v>
      </c>
      <c r="I113" s="95" t="s">
        <v>2428</v>
      </c>
      <c r="J113" s="96"/>
      <c r="K113" s="96"/>
      <c r="L113" s="97"/>
      <c r="M113" s="98" t="s">
        <v>806</v>
      </c>
    </row>
    <row r="114" spans="1:135" s="99" customFormat="1" ht="12.75">
      <c r="A114" s="91"/>
      <c r="B114" s="62">
        <v>7</v>
      </c>
      <c r="C114" s="100" t="s">
        <v>1016</v>
      </c>
      <c r="D114" s="62">
        <v>3</v>
      </c>
      <c r="E114" s="62">
        <v>1</v>
      </c>
      <c r="F114" s="79">
        <v>41567</v>
      </c>
      <c r="G114" s="94" t="s">
        <v>2690</v>
      </c>
      <c r="H114" s="91">
        <v>6</v>
      </c>
      <c r="I114" s="95" t="s">
        <v>1086</v>
      </c>
      <c r="J114" s="96"/>
      <c r="K114" s="96"/>
      <c r="L114" s="97"/>
      <c r="M114" s="98" t="s">
        <v>806</v>
      </c>
    </row>
    <row r="115" spans="1:135" s="99" customFormat="1" ht="12.75">
      <c r="A115" s="91"/>
      <c r="B115" s="62">
        <v>8</v>
      </c>
      <c r="C115" s="92" t="s">
        <v>2691</v>
      </c>
      <c r="D115" s="91">
        <v>3</v>
      </c>
      <c r="E115" s="91">
        <v>2</v>
      </c>
      <c r="F115" s="93">
        <v>43339</v>
      </c>
      <c r="G115" s="94" t="s">
        <v>2692</v>
      </c>
      <c r="H115" s="91">
        <v>6</v>
      </c>
      <c r="I115" s="95" t="s">
        <v>1086</v>
      </c>
      <c r="J115" s="96"/>
      <c r="K115" s="96"/>
      <c r="L115" s="97"/>
      <c r="M115" s="98" t="s">
        <v>806</v>
      </c>
    </row>
    <row r="116" spans="1:135" s="99" customFormat="1" ht="12.75">
      <c r="A116" s="91"/>
      <c r="B116" s="62">
        <v>9</v>
      </c>
      <c r="C116" s="100" t="s">
        <v>2693</v>
      </c>
      <c r="D116" s="62">
        <v>3</v>
      </c>
      <c r="E116" s="62">
        <v>2</v>
      </c>
      <c r="F116" s="79">
        <v>44270</v>
      </c>
      <c r="G116" s="94" t="s">
        <v>2694</v>
      </c>
      <c r="H116" s="91">
        <v>6</v>
      </c>
      <c r="I116" s="95" t="s">
        <v>1086</v>
      </c>
      <c r="J116" s="96"/>
      <c r="K116" s="96"/>
      <c r="L116" s="97"/>
      <c r="M116" s="98"/>
    </row>
    <row r="117" spans="1:135" s="126" customFormat="1" ht="18.75" customHeight="1">
      <c r="A117" s="91">
        <v>27</v>
      </c>
      <c r="B117" s="62">
        <f>IF(E117=1,1,IF(E117&gt;1,'[10]DS HCN'!B118+1,""))</f>
        <v>1</v>
      </c>
      <c r="C117" s="103" t="s">
        <v>2695</v>
      </c>
      <c r="D117" s="91">
        <v>1</v>
      </c>
      <c r="E117" s="91">
        <v>1</v>
      </c>
      <c r="F117" s="93">
        <v>34262</v>
      </c>
      <c r="G117" s="113" t="s">
        <v>2696</v>
      </c>
      <c r="H117" s="91">
        <v>6</v>
      </c>
      <c r="I117" s="101" t="s">
        <v>1040</v>
      </c>
      <c r="J117" s="91"/>
      <c r="K117" s="123"/>
      <c r="L117" s="124"/>
      <c r="M117" s="123" t="s">
        <v>806</v>
      </c>
      <c r="N117" s="125"/>
      <c r="O117" s="125"/>
      <c r="P117" s="125"/>
      <c r="Q117" s="125"/>
      <c r="R117" s="125"/>
      <c r="S117" s="125"/>
      <c r="T117" s="125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  <c r="AF117" s="125"/>
      <c r="AG117" s="125"/>
      <c r="AH117" s="125"/>
      <c r="AI117" s="125"/>
      <c r="AJ117" s="125"/>
      <c r="AK117" s="125"/>
      <c r="AL117" s="125"/>
      <c r="AM117" s="125"/>
      <c r="AN117" s="125"/>
      <c r="AO117" s="125"/>
      <c r="AP117" s="125"/>
      <c r="AQ117" s="125"/>
      <c r="AR117" s="125"/>
      <c r="AS117" s="125"/>
      <c r="AT117" s="125"/>
      <c r="AU117" s="125"/>
      <c r="AV117" s="125"/>
      <c r="AW117" s="125"/>
      <c r="AX117" s="125"/>
      <c r="AY117" s="125"/>
      <c r="AZ117" s="125"/>
      <c r="BA117" s="125"/>
      <c r="BB117" s="125"/>
      <c r="BC117" s="125"/>
      <c r="BD117" s="125"/>
      <c r="BE117" s="125"/>
      <c r="BF117" s="125"/>
      <c r="BG117" s="125"/>
      <c r="BH117" s="125"/>
      <c r="BI117" s="125"/>
      <c r="BJ117" s="125"/>
      <c r="BK117" s="125"/>
      <c r="BL117" s="125"/>
      <c r="BM117" s="125"/>
      <c r="BN117" s="125"/>
      <c r="BO117" s="125"/>
      <c r="BP117" s="125"/>
      <c r="BQ117" s="125"/>
      <c r="BR117" s="125"/>
      <c r="BS117" s="125"/>
      <c r="BT117" s="125"/>
      <c r="BU117" s="125"/>
      <c r="BV117" s="125"/>
      <c r="BW117" s="125"/>
      <c r="BX117" s="125"/>
      <c r="BY117" s="125"/>
      <c r="BZ117" s="125"/>
      <c r="CA117" s="125"/>
      <c r="CB117" s="125"/>
      <c r="CC117" s="125"/>
      <c r="CD117" s="125"/>
      <c r="CE117" s="125"/>
      <c r="CF117" s="125"/>
      <c r="CG117" s="125"/>
      <c r="CH117" s="125"/>
      <c r="CI117" s="125"/>
      <c r="CJ117" s="125"/>
      <c r="CK117" s="125"/>
      <c r="CL117" s="125"/>
      <c r="CM117" s="125"/>
      <c r="CN117" s="125"/>
      <c r="CO117" s="125"/>
      <c r="CP117" s="125"/>
      <c r="CQ117" s="125"/>
      <c r="CR117" s="125"/>
      <c r="CS117" s="125"/>
      <c r="CT117" s="125"/>
      <c r="CU117" s="125"/>
      <c r="CV117" s="125"/>
      <c r="CW117" s="125"/>
      <c r="CX117" s="125"/>
      <c r="CY117" s="125"/>
      <c r="CZ117" s="125"/>
      <c r="DA117" s="125"/>
      <c r="DB117" s="125"/>
      <c r="DC117" s="125"/>
      <c r="DD117" s="125"/>
      <c r="DE117" s="125"/>
      <c r="DF117" s="125"/>
      <c r="DG117" s="125"/>
      <c r="DH117" s="125"/>
      <c r="DI117" s="125"/>
      <c r="DJ117" s="125"/>
      <c r="DK117" s="125"/>
      <c r="DL117" s="125"/>
      <c r="DM117" s="125"/>
      <c r="DN117" s="125"/>
      <c r="DO117" s="125"/>
      <c r="DP117" s="125"/>
      <c r="DQ117" s="125"/>
      <c r="DR117" s="125"/>
      <c r="DS117" s="125"/>
      <c r="DT117" s="125"/>
      <c r="DU117" s="125"/>
      <c r="DV117" s="125"/>
      <c r="DW117" s="125"/>
      <c r="DX117" s="125"/>
      <c r="DY117" s="125"/>
      <c r="DZ117" s="125"/>
      <c r="EA117" s="125"/>
      <c r="EB117" s="125"/>
      <c r="EC117" s="125"/>
      <c r="ED117" s="125"/>
      <c r="EE117" s="125"/>
    </row>
    <row r="118" spans="1:135" s="126" customFormat="1" ht="18.75" customHeight="1">
      <c r="A118" s="91" t="str">
        <f>IF(E118=1,SUMIF(E$8:E118,1),"")</f>
        <v/>
      </c>
      <c r="B118" s="62">
        <f>IF(E118=1,1,IF(E118&gt;1,'[10]DS HCN'!B119+1,""))</f>
        <v>3</v>
      </c>
      <c r="C118" s="89" t="s">
        <v>2112</v>
      </c>
      <c r="D118" s="62">
        <v>4</v>
      </c>
      <c r="E118" s="62">
        <v>2</v>
      </c>
      <c r="F118" s="79">
        <v>19459</v>
      </c>
      <c r="G118" s="94" t="s">
        <v>2697</v>
      </c>
      <c r="H118" s="127" t="s">
        <v>1929</v>
      </c>
      <c r="I118" s="95" t="s">
        <v>1040</v>
      </c>
      <c r="J118" s="62"/>
      <c r="K118" s="123"/>
      <c r="L118" s="124"/>
      <c r="M118" s="123" t="s">
        <v>806</v>
      </c>
      <c r="N118" s="125"/>
      <c r="O118" s="125"/>
      <c r="P118" s="125"/>
      <c r="Q118" s="125"/>
      <c r="R118" s="125"/>
      <c r="S118" s="125"/>
      <c r="T118" s="125"/>
      <c r="U118" s="125"/>
      <c r="V118" s="125"/>
      <c r="W118" s="125"/>
      <c r="X118" s="125"/>
      <c r="Y118" s="125"/>
      <c r="Z118" s="125"/>
      <c r="AA118" s="125"/>
      <c r="AB118" s="125"/>
      <c r="AC118" s="125"/>
      <c r="AD118" s="125"/>
      <c r="AE118" s="125"/>
      <c r="AF118" s="125"/>
      <c r="AG118" s="125"/>
      <c r="AH118" s="125"/>
      <c r="AI118" s="125"/>
      <c r="AJ118" s="125"/>
      <c r="AK118" s="125"/>
      <c r="AL118" s="125"/>
      <c r="AM118" s="125"/>
      <c r="AN118" s="125"/>
      <c r="AO118" s="125"/>
      <c r="AP118" s="125"/>
      <c r="AQ118" s="125"/>
      <c r="AR118" s="125"/>
      <c r="AS118" s="125"/>
      <c r="AT118" s="125"/>
      <c r="AU118" s="125"/>
      <c r="AV118" s="125"/>
      <c r="AW118" s="125"/>
      <c r="AX118" s="125"/>
      <c r="AY118" s="125"/>
      <c r="AZ118" s="125"/>
      <c r="BA118" s="125"/>
      <c r="BB118" s="125"/>
      <c r="BC118" s="125"/>
      <c r="BD118" s="125"/>
      <c r="BE118" s="125"/>
      <c r="BF118" s="125"/>
      <c r="BG118" s="125"/>
      <c r="BH118" s="125"/>
      <c r="BI118" s="125"/>
      <c r="BJ118" s="125"/>
      <c r="BK118" s="125"/>
      <c r="BL118" s="125"/>
      <c r="BM118" s="125"/>
      <c r="BN118" s="125"/>
      <c r="BO118" s="125"/>
      <c r="BP118" s="125"/>
      <c r="BQ118" s="125"/>
      <c r="BR118" s="125"/>
      <c r="BS118" s="125"/>
      <c r="BT118" s="125"/>
      <c r="BU118" s="125"/>
      <c r="BV118" s="125"/>
      <c r="BW118" s="125"/>
      <c r="BX118" s="125"/>
      <c r="BY118" s="125"/>
      <c r="BZ118" s="125"/>
      <c r="CA118" s="125"/>
      <c r="CB118" s="125"/>
      <c r="CC118" s="125"/>
      <c r="CD118" s="125"/>
      <c r="CE118" s="125"/>
      <c r="CF118" s="125"/>
      <c r="CG118" s="125"/>
      <c r="CH118" s="125"/>
      <c r="CI118" s="125"/>
      <c r="CJ118" s="125"/>
      <c r="CK118" s="125"/>
      <c r="CL118" s="125"/>
      <c r="CM118" s="125"/>
      <c r="CN118" s="125"/>
      <c r="CO118" s="125"/>
      <c r="CP118" s="125"/>
      <c r="CQ118" s="125"/>
      <c r="CR118" s="125"/>
      <c r="CS118" s="125"/>
      <c r="CT118" s="125"/>
      <c r="CU118" s="125"/>
      <c r="CV118" s="125"/>
      <c r="CW118" s="125"/>
      <c r="CX118" s="125"/>
      <c r="CY118" s="125"/>
      <c r="CZ118" s="125"/>
      <c r="DA118" s="125"/>
      <c r="DB118" s="125"/>
      <c r="DC118" s="125"/>
      <c r="DD118" s="125"/>
      <c r="DE118" s="125"/>
      <c r="DF118" s="125"/>
      <c r="DG118" s="125"/>
      <c r="DH118" s="125"/>
      <c r="DI118" s="125"/>
      <c r="DJ118" s="125"/>
      <c r="DK118" s="125"/>
      <c r="DL118" s="125"/>
      <c r="DM118" s="125"/>
      <c r="DN118" s="125"/>
      <c r="DO118" s="125"/>
      <c r="DP118" s="125"/>
      <c r="DQ118" s="125"/>
      <c r="DR118" s="125"/>
      <c r="DS118" s="125"/>
      <c r="DT118" s="125"/>
      <c r="DU118" s="125"/>
      <c r="DV118" s="125"/>
      <c r="DW118" s="125"/>
      <c r="DX118" s="125"/>
      <c r="DY118" s="125"/>
      <c r="DZ118" s="125"/>
      <c r="EA118" s="125"/>
      <c r="EB118" s="125"/>
      <c r="EC118" s="125"/>
      <c r="ED118" s="125"/>
      <c r="EE118" s="125"/>
    </row>
    <row r="119" spans="1:135" s="126" customFormat="1" ht="18.75" customHeight="1">
      <c r="A119" s="91" t="str">
        <f>IF(E119=1,SUMIF(E$8:E119,1),"")</f>
        <v/>
      </c>
      <c r="B119" s="62">
        <f>IF(E119=1,1,IF(E119&gt;1,'[10]DS HCN'!B120+1,""))</f>
        <v>4</v>
      </c>
      <c r="C119" s="89" t="s">
        <v>2698</v>
      </c>
      <c r="D119" s="62">
        <v>2</v>
      </c>
      <c r="E119" s="62">
        <v>2</v>
      </c>
      <c r="F119" s="79">
        <v>33636</v>
      </c>
      <c r="G119" s="94" t="s">
        <v>2699</v>
      </c>
      <c r="H119" s="127" t="s">
        <v>2700</v>
      </c>
      <c r="I119" s="95" t="s">
        <v>1040</v>
      </c>
      <c r="J119" s="62"/>
      <c r="K119" s="123"/>
      <c r="L119" s="124"/>
      <c r="M119" s="123" t="s">
        <v>806</v>
      </c>
      <c r="N119" s="125"/>
      <c r="O119" s="125"/>
      <c r="P119" s="125"/>
      <c r="Q119" s="125"/>
      <c r="R119" s="125"/>
      <c r="S119" s="125"/>
      <c r="T119" s="125"/>
      <c r="U119" s="125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  <c r="AF119" s="125"/>
      <c r="AG119" s="125"/>
      <c r="AH119" s="125"/>
      <c r="AI119" s="125"/>
      <c r="AJ119" s="125"/>
      <c r="AK119" s="125"/>
      <c r="AL119" s="125"/>
      <c r="AM119" s="125"/>
      <c r="AN119" s="125"/>
      <c r="AO119" s="125"/>
      <c r="AP119" s="125"/>
      <c r="AQ119" s="125"/>
      <c r="AR119" s="125"/>
      <c r="AS119" s="125"/>
      <c r="AT119" s="125"/>
      <c r="AU119" s="125"/>
      <c r="AV119" s="125"/>
      <c r="AW119" s="125"/>
      <c r="AX119" s="125"/>
      <c r="AY119" s="125"/>
      <c r="AZ119" s="125"/>
      <c r="BA119" s="125"/>
      <c r="BB119" s="125"/>
      <c r="BC119" s="125"/>
      <c r="BD119" s="125"/>
      <c r="BE119" s="125"/>
      <c r="BF119" s="125"/>
      <c r="BG119" s="125"/>
      <c r="BH119" s="125"/>
      <c r="BI119" s="125"/>
      <c r="BJ119" s="125"/>
      <c r="BK119" s="125"/>
      <c r="BL119" s="125"/>
      <c r="BM119" s="125"/>
      <c r="BN119" s="125"/>
      <c r="BO119" s="125"/>
      <c r="BP119" s="125"/>
      <c r="BQ119" s="125"/>
      <c r="BR119" s="125"/>
      <c r="BS119" s="125"/>
      <c r="BT119" s="125"/>
      <c r="BU119" s="125"/>
      <c r="BV119" s="125"/>
      <c r="BW119" s="125"/>
      <c r="BX119" s="125"/>
      <c r="BY119" s="125"/>
      <c r="BZ119" s="125"/>
      <c r="CA119" s="125"/>
      <c r="CB119" s="125"/>
      <c r="CC119" s="125"/>
      <c r="CD119" s="125"/>
      <c r="CE119" s="125"/>
      <c r="CF119" s="125"/>
      <c r="CG119" s="125"/>
      <c r="CH119" s="125"/>
      <c r="CI119" s="125"/>
      <c r="CJ119" s="125"/>
      <c r="CK119" s="125"/>
      <c r="CL119" s="125"/>
      <c r="CM119" s="125"/>
      <c r="CN119" s="125"/>
      <c r="CO119" s="125"/>
      <c r="CP119" s="125"/>
      <c r="CQ119" s="125"/>
      <c r="CR119" s="125"/>
      <c r="CS119" s="125"/>
      <c r="CT119" s="125"/>
      <c r="CU119" s="125"/>
      <c r="CV119" s="125"/>
      <c r="CW119" s="125"/>
      <c r="CX119" s="125"/>
      <c r="CY119" s="125"/>
      <c r="CZ119" s="125"/>
      <c r="DA119" s="125"/>
      <c r="DB119" s="125"/>
      <c r="DC119" s="125"/>
      <c r="DD119" s="125"/>
      <c r="DE119" s="125"/>
      <c r="DF119" s="125"/>
      <c r="DG119" s="125"/>
      <c r="DH119" s="125"/>
      <c r="DI119" s="125"/>
      <c r="DJ119" s="125"/>
      <c r="DK119" s="125"/>
      <c r="DL119" s="125"/>
      <c r="DM119" s="125"/>
      <c r="DN119" s="125"/>
      <c r="DO119" s="125"/>
      <c r="DP119" s="125"/>
      <c r="DQ119" s="125"/>
      <c r="DR119" s="125"/>
      <c r="DS119" s="125"/>
      <c r="DT119" s="125"/>
      <c r="DU119" s="125"/>
      <c r="DV119" s="125"/>
      <c r="DW119" s="125"/>
      <c r="DX119" s="125"/>
      <c r="DY119" s="125"/>
      <c r="DZ119" s="125"/>
      <c r="EA119" s="125"/>
      <c r="EB119" s="125"/>
      <c r="EC119" s="125"/>
      <c r="ED119" s="125"/>
      <c r="EE119" s="125"/>
    </row>
    <row r="120" spans="1:135" s="126" customFormat="1" ht="18.75" customHeight="1">
      <c r="A120" s="91" t="str">
        <f>IF(E120=1,SUMIF(E$8:E120,1),"")</f>
        <v/>
      </c>
      <c r="B120" s="62">
        <f>IF(E120=1,1,IF(E120&gt;1,'[10]DS HCN'!B121+1,""))</f>
        <v>5</v>
      </c>
      <c r="C120" s="89" t="s">
        <v>1420</v>
      </c>
      <c r="D120" s="62">
        <v>3</v>
      </c>
      <c r="E120" s="62">
        <v>2</v>
      </c>
      <c r="F120" s="79">
        <v>40833</v>
      </c>
      <c r="G120" s="94" t="s">
        <v>2701</v>
      </c>
      <c r="H120" s="127" t="s">
        <v>2702</v>
      </c>
      <c r="I120" s="95" t="s">
        <v>1040</v>
      </c>
      <c r="J120" s="62"/>
      <c r="K120" s="123"/>
      <c r="L120" s="124"/>
      <c r="M120" s="123" t="s">
        <v>806</v>
      </c>
      <c r="N120" s="125"/>
      <c r="O120" s="125"/>
      <c r="P120" s="125"/>
      <c r="Q120" s="125"/>
      <c r="R120" s="125"/>
      <c r="S120" s="125"/>
      <c r="T120" s="125"/>
      <c r="U120" s="125"/>
      <c r="V120" s="125"/>
      <c r="W120" s="125"/>
      <c r="X120" s="125"/>
      <c r="Y120" s="125"/>
      <c r="Z120" s="125"/>
      <c r="AA120" s="125"/>
      <c r="AB120" s="125"/>
      <c r="AC120" s="125"/>
      <c r="AD120" s="125"/>
      <c r="AE120" s="125"/>
      <c r="AF120" s="125"/>
      <c r="AG120" s="125"/>
      <c r="AH120" s="125"/>
      <c r="AI120" s="125"/>
      <c r="AJ120" s="125"/>
      <c r="AK120" s="125"/>
      <c r="AL120" s="125"/>
      <c r="AM120" s="125"/>
      <c r="AN120" s="125"/>
      <c r="AO120" s="125"/>
      <c r="AP120" s="125"/>
      <c r="AQ120" s="125"/>
      <c r="AR120" s="125"/>
      <c r="AS120" s="125"/>
      <c r="AT120" s="125"/>
      <c r="AU120" s="125"/>
      <c r="AV120" s="125"/>
      <c r="AW120" s="125"/>
      <c r="AX120" s="125"/>
      <c r="AY120" s="125"/>
      <c r="AZ120" s="125"/>
      <c r="BA120" s="125"/>
      <c r="BB120" s="125"/>
      <c r="BC120" s="125"/>
      <c r="BD120" s="125"/>
      <c r="BE120" s="125"/>
      <c r="BF120" s="125"/>
      <c r="BG120" s="125"/>
      <c r="BH120" s="125"/>
      <c r="BI120" s="125"/>
      <c r="BJ120" s="125"/>
      <c r="BK120" s="125"/>
      <c r="BL120" s="125"/>
      <c r="BM120" s="125"/>
      <c r="BN120" s="125"/>
      <c r="BO120" s="125"/>
      <c r="BP120" s="125"/>
      <c r="BQ120" s="125"/>
      <c r="BR120" s="125"/>
      <c r="BS120" s="125"/>
      <c r="BT120" s="125"/>
      <c r="BU120" s="125"/>
      <c r="BV120" s="125"/>
      <c r="BW120" s="125"/>
      <c r="BX120" s="125"/>
      <c r="BY120" s="125"/>
      <c r="BZ120" s="125"/>
      <c r="CA120" s="125"/>
      <c r="CB120" s="125"/>
      <c r="CC120" s="125"/>
      <c r="CD120" s="125"/>
      <c r="CE120" s="125"/>
      <c r="CF120" s="125"/>
      <c r="CG120" s="125"/>
      <c r="CH120" s="125"/>
      <c r="CI120" s="125"/>
      <c r="CJ120" s="125"/>
      <c r="CK120" s="125"/>
      <c r="CL120" s="125"/>
      <c r="CM120" s="125"/>
      <c r="CN120" s="125"/>
      <c r="CO120" s="125"/>
      <c r="CP120" s="125"/>
      <c r="CQ120" s="125"/>
      <c r="CR120" s="125"/>
      <c r="CS120" s="125"/>
      <c r="CT120" s="125"/>
      <c r="CU120" s="125"/>
      <c r="CV120" s="125"/>
      <c r="CW120" s="125"/>
      <c r="CX120" s="125"/>
      <c r="CY120" s="125"/>
      <c r="CZ120" s="125"/>
      <c r="DA120" s="125"/>
      <c r="DB120" s="125"/>
      <c r="DC120" s="125"/>
      <c r="DD120" s="125"/>
      <c r="DE120" s="125"/>
      <c r="DF120" s="125"/>
      <c r="DG120" s="125"/>
      <c r="DH120" s="125"/>
      <c r="DI120" s="125"/>
      <c r="DJ120" s="125"/>
      <c r="DK120" s="125"/>
      <c r="DL120" s="125"/>
      <c r="DM120" s="125"/>
      <c r="DN120" s="125"/>
      <c r="DO120" s="125"/>
      <c r="DP120" s="125"/>
      <c r="DQ120" s="125"/>
      <c r="DR120" s="125"/>
      <c r="DS120" s="125"/>
      <c r="DT120" s="125"/>
      <c r="DU120" s="125"/>
      <c r="DV120" s="125"/>
      <c r="DW120" s="125"/>
      <c r="DX120" s="125"/>
      <c r="DY120" s="125"/>
      <c r="DZ120" s="125"/>
      <c r="EA120" s="125"/>
      <c r="EB120" s="125"/>
      <c r="EC120" s="125"/>
      <c r="ED120" s="125"/>
      <c r="EE120" s="125"/>
    </row>
    <row r="121" spans="1:135" s="126" customFormat="1" ht="18.75" customHeight="1">
      <c r="A121" s="91" t="str">
        <f>IF(E121=1,SUMIF(E$8:E121,1),"")</f>
        <v/>
      </c>
      <c r="B121" s="62">
        <v>6</v>
      </c>
      <c r="C121" s="89" t="s">
        <v>2703</v>
      </c>
      <c r="D121" s="62">
        <v>3</v>
      </c>
      <c r="E121" s="62">
        <v>2</v>
      </c>
      <c r="F121" s="79">
        <v>42042</v>
      </c>
      <c r="G121" s="94" t="s">
        <v>2704</v>
      </c>
      <c r="H121" s="127" t="s">
        <v>2705</v>
      </c>
      <c r="I121" s="95" t="s">
        <v>1040</v>
      </c>
      <c r="J121" s="62"/>
      <c r="K121" s="123"/>
      <c r="L121" s="124"/>
      <c r="M121" s="123" t="s">
        <v>806</v>
      </c>
      <c r="N121" s="125"/>
      <c r="O121" s="125"/>
      <c r="P121" s="125"/>
      <c r="Q121" s="125"/>
      <c r="R121" s="125"/>
      <c r="S121" s="125"/>
      <c r="T121" s="125"/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  <c r="AF121" s="125"/>
      <c r="AG121" s="125"/>
      <c r="AH121" s="125"/>
      <c r="AI121" s="125"/>
      <c r="AJ121" s="125"/>
      <c r="AK121" s="125"/>
      <c r="AL121" s="125"/>
      <c r="AM121" s="125"/>
      <c r="AN121" s="125"/>
      <c r="AO121" s="125"/>
      <c r="AP121" s="125"/>
      <c r="AQ121" s="125"/>
      <c r="AR121" s="125"/>
      <c r="AS121" s="125"/>
      <c r="AT121" s="125"/>
      <c r="AU121" s="125"/>
      <c r="AV121" s="125"/>
      <c r="AW121" s="125"/>
      <c r="AX121" s="125"/>
      <c r="AY121" s="125"/>
      <c r="AZ121" s="125"/>
      <c r="BA121" s="125"/>
      <c r="BB121" s="125"/>
      <c r="BC121" s="125"/>
      <c r="BD121" s="125"/>
      <c r="BE121" s="125"/>
      <c r="BF121" s="125"/>
      <c r="BG121" s="125"/>
      <c r="BH121" s="125"/>
      <c r="BI121" s="125"/>
      <c r="BJ121" s="125"/>
      <c r="BK121" s="125"/>
      <c r="BL121" s="125"/>
      <c r="BM121" s="125"/>
      <c r="BN121" s="125"/>
      <c r="BO121" s="125"/>
      <c r="BP121" s="125"/>
      <c r="BQ121" s="125"/>
      <c r="BR121" s="125"/>
      <c r="BS121" s="125"/>
      <c r="BT121" s="125"/>
      <c r="BU121" s="125"/>
      <c r="BV121" s="125"/>
      <c r="BW121" s="125"/>
      <c r="BX121" s="125"/>
      <c r="BY121" s="125"/>
      <c r="BZ121" s="125"/>
      <c r="CA121" s="125"/>
      <c r="CB121" s="125"/>
      <c r="CC121" s="125"/>
      <c r="CD121" s="125"/>
      <c r="CE121" s="125"/>
      <c r="CF121" s="125"/>
      <c r="CG121" s="125"/>
      <c r="CH121" s="125"/>
      <c r="CI121" s="125"/>
      <c r="CJ121" s="125"/>
      <c r="CK121" s="125"/>
      <c r="CL121" s="125"/>
      <c r="CM121" s="125"/>
      <c r="CN121" s="125"/>
      <c r="CO121" s="125"/>
      <c r="CP121" s="125"/>
      <c r="CQ121" s="125"/>
      <c r="CR121" s="125"/>
      <c r="CS121" s="125"/>
      <c r="CT121" s="125"/>
      <c r="CU121" s="125"/>
      <c r="CV121" s="125"/>
      <c r="CW121" s="125"/>
      <c r="CX121" s="125"/>
      <c r="CY121" s="125"/>
      <c r="CZ121" s="125"/>
      <c r="DA121" s="125"/>
      <c r="DB121" s="125"/>
      <c r="DC121" s="125"/>
      <c r="DD121" s="125"/>
      <c r="DE121" s="125"/>
      <c r="DF121" s="125"/>
      <c r="DG121" s="125"/>
      <c r="DH121" s="125"/>
      <c r="DI121" s="125"/>
      <c r="DJ121" s="125"/>
      <c r="DK121" s="125"/>
      <c r="DL121" s="125"/>
      <c r="DM121" s="125"/>
      <c r="DN121" s="125"/>
      <c r="DO121" s="125"/>
      <c r="DP121" s="125"/>
      <c r="DQ121" s="125"/>
      <c r="DR121" s="125"/>
      <c r="DS121" s="125"/>
      <c r="DT121" s="125"/>
      <c r="DU121" s="125"/>
      <c r="DV121" s="125"/>
      <c r="DW121" s="125"/>
      <c r="DX121" s="125"/>
      <c r="DY121" s="125"/>
      <c r="DZ121" s="125"/>
      <c r="EA121" s="125"/>
      <c r="EB121" s="125"/>
      <c r="EC121" s="125"/>
      <c r="ED121" s="125"/>
      <c r="EE121" s="125"/>
    </row>
    <row r="122" spans="1:135" s="126" customFormat="1" ht="18.75" customHeight="1">
      <c r="A122" s="91"/>
      <c r="B122" s="62">
        <f>IF(E122=1,1,IF(E122&gt;1,'[10]DS HCN'!B123+1,""))</f>
        <v>1</v>
      </c>
      <c r="C122" s="89" t="s">
        <v>2706</v>
      </c>
      <c r="D122" s="62">
        <v>3</v>
      </c>
      <c r="E122" s="62">
        <v>1</v>
      </c>
      <c r="F122" s="79">
        <v>44501</v>
      </c>
      <c r="G122" s="94" t="s">
        <v>2707</v>
      </c>
      <c r="H122" s="127" t="s">
        <v>814</v>
      </c>
      <c r="I122" s="95" t="s">
        <v>1040</v>
      </c>
      <c r="J122" s="62"/>
      <c r="K122" s="123"/>
      <c r="L122" s="124"/>
      <c r="M122" s="123" t="s">
        <v>806</v>
      </c>
      <c r="N122" s="125"/>
      <c r="O122" s="125"/>
      <c r="P122" s="125"/>
      <c r="Q122" s="125"/>
      <c r="R122" s="125"/>
      <c r="S122" s="125"/>
      <c r="T122" s="125"/>
      <c r="U122" s="125"/>
      <c r="V122" s="125"/>
      <c r="W122" s="125"/>
      <c r="X122" s="125"/>
      <c r="Y122" s="125"/>
      <c r="Z122" s="125"/>
      <c r="AA122" s="125"/>
      <c r="AB122" s="125"/>
      <c r="AC122" s="125"/>
      <c r="AD122" s="125"/>
      <c r="AE122" s="125"/>
      <c r="AF122" s="125"/>
      <c r="AG122" s="125"/>
      <c r="AH122" s="125"/>
      <c r="AI122" s="125"/>
      <c r="AJ122" s="125"/>
      <c r="AK122" s="125"/>
      <c r="AL122" s="125"/>
      <c r="AM122" s="125"/>
      <c r="AN122" s="125"/>
      <c r="AO122" s="125"/>
      <c r="AP122" s="125"/>
      <c r="AQ122" s="125"/>
      <c r="AR122" s="125"/>
      <c r="AS122" s="125"/>
      <c r="AT122" s="125"/>
      <c r="AU122" s="125"/>
      <c r="AV122" s="125"/>
      <c r="AW122" s="125"/>
      <c r="AX122" s="125"/>
      <c r="AY122" s="125"/>
      <c r="AZ122" s="125"/>
      <c r="BA122" s="125"/>
      <c r="BB122" s="125"/>
      <c r="BC122" s="125"/>
      <c r="BD122" s="125"/>
      <c r="BE122" s="125"/>
      <c r="BF122" s="125"/>
      <c r="BG122" s="125"/>
      <c r="BH122" s="125"/>
      <c r="BI122" s="125"/>
      <c r="BJ122" s="125"/>
      <c r="BK122" s="125"/>
      <c r="BL122" s="125"/>
      <c r="BM122" s="125"/>
      <c r="BN122" s="125"/>
      <c r="BO122" s="125"/>
      <c r="BP122" s="125"/>
      <c r="BQ122" s="125"/>
      <c r="BR122" s="125"/>
      <c r="BS122" s="125"/>
      <c r="BT122" s="125"/>
      <c r="BU122" s="125"/>
      <c r="BV122" s="125"/>
      <c r="BW122" s="125"/>
      <c r="BX122" s="125"/>
      <c r="BY122" s="125"/>
      <c r="BZ122" s="125"/>
      <c r="CA122" s="125"/>
      <c r="CB122" s="125"/>
      <c r="CC122" s="125"/>
      <c r="CD122" s="125"/>
      <c r="CE122" s="125"/>
      <c r="CF122" s="125"/>
      <c r="CG122" s="125"/>
      <c r="CH122" s="125"/>
      <c r="CI122" s="125"/>
      <c r="CJ122" s="125"/>
      <c r="CK122" s="125"/>
      <c r="CL122" s="125"/>
      <c r="CM122" s="125"/>
      <c r="CN122" s="125"/>
      <c r="CO122" s="125"/>
      <c r="CP122" s="125"/>
      <c r="CQ122" s="125"/>
      <c r="CR122" s="125"/>
      <c r="CS122" s="125"/>
      <c r="CT122" s="125"/>
      <c r="CU122" s="125"/>
      <c r="CV122" s="125"/>
      <c r="CW122" s="125"/>
      <c r="CX122" s="125"/>
      <c r="CY122" s="125"/>
      <c r="CZ122" s="125"/>
      <c r="DA122" s="125"/>
      <c r="DB122" s="125"/>
      <c r="DC122" s="125"/>
      <c r="DD122" s="125"/>
      <c r="DE122" s="125"/>
      <c r="DF122" s="125"/>
      <c r="DG122" s="125"/>
      <c r="DH122" s="125"/>
      <c r="DI122" s="125"/>
      <c r="DJ122" s="125"/>
      <c r="DK122" s="125"/>
      <c r="DL122" s="125"/>
      <c r="DM122" s="125"/>
      <c r="DN122" s="125"/>
      <c r="DO122" s="125"/>
      <c r="DP122" s="125"/>
      <c r="DQ122" s="125"/>
      <c r="DR122" s="125"/>
      <c r="DS122" s="125"/>
      <c r="DT122" s="125"/>
      <c r="DU122" s="125"/>
      <c r="DV122" s="125"/>
      <c r="DW122" s="125"/>
      <c r="DX122" s="125"/>
      <c r="DY122" s="125"/>
      <c r="DZ122" s="125"/>
      <c r="EA122" s="125"/>
      <c r="EB122" s="125"/>
      <c r="EC122" s="125"/>
      <c r="ED122" s="125"/>
      <c r="EE122" s="125"/>
    </row>
    <row r="123" spans="1:135" s="126" customFormat="1" ht="18.75" customHeight="1">
      <c r="A123" s="128">
        <v>28</v>
      </c>
      <c r="B123" s="129">
        <f>IF(E123=1,1,IF(E123&gt;1,'[10]DS HCN'!B175+1,""))</f>
        <v>1</v>
      </c>
      <c r="C123" s="114" t="s">
        <v>2708</v>
      </c>
      <c r="D123" s="130">
        <v>1</v>
      </c>
      <c r="E123" s="130">
        <v>1</v>
      </c>
      <c r="F123" s="93">
        <v>21721</v>
      </c>
      <c r="G123" s="94" t="s">
        <v>2709</v>
      </c>
      <c r="H123" s="94" t="s">
        <v>814</v>
      </c>
      <c r="I123" s="95" t="s">
        <v>1040</v>
      </c>
      <c r="J123" s="62"/>
      <c r="K123" s="123"/>
      <c r="L123" s="124"/>
      <c r="M123" s="123" t="s">
        <v>2450</v>
      </c>
      <c r="N123" s="131"/>
      <c r="O123" s="125"/>
      <c r="P123" s="125"/>
      <c r="Q123" s="132"/>
      <c r="R123" s="132"/>
      <c r="S123" s="132"/>
      <c r="T123" s="133"/>
      <c r="U123" s="133"/>
      <c r="V123" s="74"/>
      <c r="W123" s="74"/>
      <c r="X123" s="74"/>
      <c r="Y123" s="134"/>
      <c r="Z123" s="74"/>
      <c r="AA123" s="74"/>
      <c r="AB123" s="74"/>
      <c r="AC123" s="74"/>
      <c r="AD123" s="74"/>
      <c r="AE123" s="74"/>
      <c r="AF123" s="134"/>
      <c r="AG123" s="134"/>
      <c r="AH123" s="134"/>
      <c r="AI123" s="134"/>
      <c r="AJ123" s="134"/>
      <c r="AK123" s="74"/>
      <c r="AL123" s="134"/>
      <c r="AM123" s="125"/>
      <c r="AN123" s="125"/>
      <c r="AO123" s="125"/>
      <c r="AP123" s="125"/>
      <c r="AQ123" s="125"/>
      <c r="AR123" s="125"/>
      <c r="AS123" s="125"/>
      <c r="AT123" s="125"/>
      <c r="AU123" s="125"/>
      <c r="AV123" s="125"/>
      <c r="AW123" s="125"/>
      <c r="AX123" s="125"/>
      <c r="AY123" s="125"/>
      <c r="AZ123" s="125"/>
      <c r="BA123" s="125"/>
      <c r="BB123" s="125"/>
      <c r="BC123" s="125"/>
      <c r="BD123" s="125"/>
      <c r="BE123" s="125"/>
      <c r="BF123" s="125"/>
      <c r="BG123" s="125"/>
      <c r="BH123" s="125"/>
      <c r="BI123" s="125"/>
      <c r="BJ123" s="125"/>
      <c r="BK123" s="125"/>
      <c r="BL123" s="125"/>
      <c r="BM123" s="125"/>
      <c r="BN123" s="125"/>
      <c r="BO123" s="125"/>
      <c r="BP123" s="125"/>
      <c r="BQ123" s="125"/>
      <c r="BR123" s="125"/>
      <c r="BS123" s="125"/>
      <c r="BT123" s="125"/>
      <c r="BU123" s="125"/>
      <c r="BV123" s="125"/>
      <c r="BW123" s="125"/>
      <c r="BX123" s="125"/>
      <c r="BY123" s="125"/>
      <c r="BZ123" s="125"/>
      <c r="CA123" s="125"/>
      <c r="CB123" s="125"/>
      <c r="CC123" s="125"/>
      <c r="CD123" s="125"/>
      <c r="CE123" s="125"/>
      <c r="CF123" s="125"/>
      <c r="CG123" s="125"/>
      <c r="CH123" s="125"/>
      <c r="CI123" s="125"/>
      <c r="CJ123" s="125"/>
      <c r="CK123" s="125"/>
      <c r="CL123" s="125"/>
      <c r="CM123" s="125"/>
      <c r="CN123" s="125"/>
      <c r="CO123" s="125"/>
      <c r="CP123" s="125"/>
      <c r="CQ123" s="125"/>
      <c r="CR123" s="125"/>
      <c r="CS123" s="125"/>
      <c r="CT123" s="125"/>
      <c r="CU123" s="125"/>
      <c r="CV123" s="125"/>
      <c r="CW123" s="125"/>
      <c r="CX123" s="125"/>
      <c r="CY123" s="125"/>
      <c r="CZ123" s="125"/>
      <c r="DA123" s="125"/>
      <c r="DB123" s="125"/>
      <c r="DC123" s="125"/>
      <c r="DD123" s="125"/>
      <c r="DE123" s="125"/>
      <c r="DF123" s="125"/>
      <c r="DG123" s="125"/>
      <c r="DH123" s="125"/>
      <c r="DI123" s="125"/>
      <c r="DJ123" s="125"/>
      <c r="DK123" s="125"/>
      <c r="DL123" s="125"/>
      <c r="DM123" s="125"/>
      <c r="DN123" s="125"/>
      <c r="DO123" s="125"/>
      <c r="DP123" s="125"/>
      <c r="DQ123" s="125"/>
      <c r="DR123" s="125"/>
      <c r="DS123" s="125"/>
      <c r="DT123" s="125"/>
      <c r="DU123" s="125"/>
      <c r="DV123" s="125"/>
      <c r="DW123" s="125"/>
      <c r="DX123" s="125"/>
      <c r="DY123" s="125"/>
      <c r="DZ123" s="125"/>
      <c r="EA123" s="125"/>
      <c r="EB123" s="125"/>
      <c r="EC123" s="125"/>
      <c r="ED123" s="125"/>
      <c r="EE123" s="125"/>
    </row>
    <row r="124" spans="1:135" s="126" customFormat="1" ht="18.75" customHeight="1">
      <c r="A124" s="128"/>
      <c r="B124" s="129">
        <f>IF(E124=1,1,IF(E124&gt;1,B123+1,""))</f>
        <v>2</v>
      </c>
      <c r="C124" s="117" t="s">
        <v>2710</v>
      </c>
      <c r="D124" s="135">
        <v>2</v>
      </c>
      <c r="E124" s="135">
        <v>2</v>
      </c>
      <c r="F124" s="79">
        <v>23544</v>
      </c>
      <c r="G124" s="94" t="s">
        <v>2711</v>
      </c>
      <c r="H124" s="94" t="s">
        <v>814</v>
      </c>
      <c r="I124" s="95" t="s">
        <v>1040</v>
      </c>
      <c r="J124" s="62"/>
      <c r="K124" s="123"/>
      <c r="L124" s="124"/>
      <c r="M124" s="123" t="s">
        <v>2450</v>
      </c>
      <c r="N124" s="131"/>
      <c r="O124" s="125"/>
      <c r="P124" s="125"/>
      <c r="Q124" s="132"/>
      <c r="R124" s="132"/>
      <c r="S124" s="132"/>
      <c r="T124" s="136"/>
      <c r="U124" s="136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134"/>
      <c r="AG124" s="134"/>
      <c r="AH124" s="134"/>
      <c r="AI124" s="134"/>
      <c r="AJ124" s="134"/>
      <c r="AK124" s="74"/>
      <c r="AL124" s="134"/>
      <c r="AM124" s="125"/>
      <c r="AN124" s="125"/>
      <c r="AO124" s="125"/>
      <c r="AP124" s="125"/>
      <c r="AQ124" s="125"/>
      <c r="AR124" s="125"/>
      <c r="AS124" s="125"/>
      <c r="AT124" s="125"/>
      <c r="AU124" s="125"/>
      <c r="AV124" s="125"/>
      <c r="AW124" s="125"/>
      <c r="AX124" s="125"/>
      <c r="AY124" s="125"/>
      <c r="AZ124" s="125"/>
      <c r="BA124" s="125"/>
      <c r="BB124" s="125"/>
      <c r="BC124" s="125"/>
      <c r="BD124" s="125"/>
      <c r="BE124" s="125"/>
      <c r="BF124" s="125"/>
      <c r="BG124" s="125"/>
      <c r="BH124" s="125"/>
      <c r="BI124" s="125"/>
      <c r="BJ124" s="125"/>
      <c r="BK124" s="125"/>
      <c r="BL124" s="125"/>
      <c r="BM124" s="125"/>
      <c r="BN124" s="125"/>
      <c r="BO124" s="125"/>
      <c r="BP124" s="125"/>
      <c r="BQ124" s="125"/>
      <c r="BR124" s="125"/>
      <c r="BS124" s="125"/>
      <c r="BT124" s="125"/>
      <c r="BU124" s="125"/>
      <c r="BV124" s="125"/>
      <c r="BW124" s="125"/>
      <c r="BX124" s="125"/>
      <c r="BY124" s="125"/>
      <c r="BZ124" s="125"/>
      <c r="CA124" s="125"/>
      <c r="CB124" s="125"/>
      <c r="CC124" s="125"/>
      <c r="CD124" s="125"/>
      <c r="CE124" s="125"/>
      <c r="CF124" s="125"/>
      <c r="CG124" s="125"/>
      <c r="CH124" s="125"/>
      <c r="CI124" s="125"/>
      <c r="CJ124" s="125"/>
      <c r="CK124" s="125"/>
      <c r="CL124" s="125"/>
      <c r="CM124" s="125"/>
      <c r="CN124" s="125"/>
      <c r="CO124" s="125"/>
      <c r="CP124" s="125"/>
      <c r="CQ124" s="125"/>
      <c r="CR124" s="125"/>
      <c r="CS124" s="125"/>
      <c r="CT124" s="125"/>
      <c r="CU124" s="125"/>
      <c r="CV124" s="125"/>
      <c r="CW124" s="125"/>
      <c r="CX124" s="125"/>
      <c r="CY124" s="125"/>
      <c r="CZ124" s="125"/>
      <c r="DA124" s="125"/>
      <c r="DB124" s="125"/>
      <c r="DC124" s="125"/>
      <c r="DD124" s="125"/>
      <c r="DE124" s="125"/>
      <c r="DF124" s="125"/>
      <c r="DG124" s="125"/>
      <c r="DH124" s="125"/>
      <c r="DI124" s="125"/>
      <c r="DJ124" s="125"/>
      <c r="DK124" s="125"/>
      <c r="DL124" s="125"/>
      <c r="DM124" s="125"/>
      <c r="DN124" s="125"/>
      <c r="DO124" s="125"/>
      <c r="DP124" s="125"/>
      <c r="DQ124" s="125"/>
      <c r="DR124" s="125"/>
      <c r="DS124" s="125"/>
      <c r="DT124" s="125"/>
      <c r="DU124" s="125"/>
      <c r="DV124" s="125"/>
      <c r="DW124" s="125"/>
      <c r="DX124" s="125"/>
      <c r="DY124" s="125"/>
      <c r="DZ124" s="125"/>
      <c r="EA124" s="125"/>
      <c r="EB124" s="125"/>
      <c r="EC124" s="125"/>
      <c r="ED124" s="125"/>
      <c r="EE124" s="125"/>
    </row>
    <row r="125" spans="1:135" s="126" customFormat="1" ht="18.75" customHeight="1">
      <c r="A125" s="128"/>
      <c r="B125" s="129">
        <f>IF(E125=1,1,IF(E125&gt;1,B124+1,""))</f>
        <v>1</v>
      </c>
      <c r="C125" s="117" t="s">
        <v>2712</v>
      </c>
      <c r="D125" s="120">
        <v>5</v>
      </c>
      <c r="E125" s="120">
        <v>1</v>
      </c>
      <c r="F125" s="118">
        <v>42404</v>
      </c>
      <c r="G125" s="137" t="s">
        <v>2713</v>
      </c>
      <c r="H125" s="94" t="s">
        <v>814</v>
      </c>
      <c r="I125" s="95" t="s">
        <v>1040</v>
      </c>
      <c r="J125" s="62"/>
      <c r="K125" s="120"/>
      <c r="L125" s="138"/>
      <c r="M125" s="123" t="s">
        <v>2450</v>
      </c>
      <c r="N125" s="139"/>
      <c r="O125" s="125"/>
      <c r="P125" s="125"/>
      <c r="Q125" s="132"/>
      <c r="R125" s="132"/>
      <c r="S125" s="132"/>
      <c r="T125" s="136"/>
      <c r="U125" s="136"/>
      <c r="V125" s="140"/>
      <c r="W125" s="140"/>
      <c r="X125" s="140"/>
      <c r="Y125" s="140"/>
      <c r="Z125" s="140"/>
      <c r="AA125" s="140"/>
      <c r="AB125" s="140"/>
      <c r="AC125" s="140"/>
      <c r="AD125" s="140"/>
      <c r="AE125" s="140"/>
      <c r="AF125" s="141"/>
      <c r="AG125" s="141"/>
      <c r="AH125" s="134"/>
      <c r="AI125" s="141"/>
      <c r="AJ125" s="141"/>
      <c r="AK125" s="140"/>
      <c r="AL125" s="134"/>
      <c r="AM125" s="125"/>
      <c r="AN125" s="125"/>
      <c r="AO125" s="125"/>
      <c r="AP125" s="125"/>
      <c r="AQ125" s="125"/>
      <c r="AR125" s="125"/>
      <c r="AS125" s="125"/>
      <c r="AT125" s="125"/>
      <c r="AU125" s="125"/>
      <c r="AV125" s="125"/>
      <c r="AW125" s="125"/>
      <c r="AX125" s="125"/>
      <c r="AY125" s="125"/>
      <c r="AZ125" s="125"/>
      <c r="BA125" s="125"/>
      <c r="BB125" s="125"/>
      <c r="BC125" s="125"/>
      <c r="BD125" s="125"/>
      <c r="BE125" s="125"/>
      <c r="BF125" s="125"/>
      <c r="BG125" s="125"/>
      <c r="BH125" s="125"/>
      <c r="BI125" s="125"/>
      <c r="BJ125" s="125"/>
      <c r="BK125" s="125"/>
      <c r="BL125" s="125"/>
      <c r="BM125" s="125"/>
      <c r="BN125" s="125"/>
      <c r="BO125" s="125"/>
      <c r="BP125" s="125"/>
      <c r="BQ125" s="125"/>
      <c r="BR125" s="125"/>
      <c r="BS125" s="125"/>
      <c r="BT125" s="125"/>
      <c r="BU125" s="125"/>
      <c r="BV125" s="125"/>
      <c r="BW125" s="125"/>
      <c r="BX125" s="125"/>
      <c r="BY125" s="125"/>
      <c r="BZ125" s="125"/>
      <c r="CA125" s="125"/>
      <c r="CB125" s="125"/>
      <c r="CC125" s="125"/>
      <c r="CD125" s="125"/>
      <c r="CE125" s="125"/>
      <c r="CF125" s="125"/>
      <c r="CG125" s="125"/>
      <c r="CH125" s="125"/>
      <c r="CI125" s="125"/>
      <c r="CJ125" s="125"/>
      <c r="CK125" s="125"/>
      <c r="CL125" s="125"/>
      <c r="CM125" s="125"/>
      <c r="CN125" s="125"/>
      <c r="CO125" s="125"/>
      <c r="CP125" s="125"/>
      <c r="CQ125" s="125"/>
      <c r="CR125" s="125"/>
      <c r="CS125" s="125"/>
      <c r="CT125" s="125"/>
      <c r="CU125" s="125"/>
      <c r="CV125" s="125"/>
      <c r="CW125" s="125"/>
      <c r="CX125" s="125"/>
      <c r="CY125" s="125"/>
      <c r="CZ125" s="125"/>
      <c r="DA125" s="125"/>
      <c r="DB125" s="125"/>
      <c r="DC125" s="125"/>
      <c r="DD125" s="125"/>
      <c r="DE125" s="125"/>
      <c r="DF125" s="125"/>
      <c r="DG125" s="125"/>
      <c r="DH125" s="125"/>
      <c r="DI125" s="125"/>
      <c r="DJ125" s="125"/>
      <c r="DK125" s="125"/>
      <c r="DL125" s="125"/>
      <c r="DM125" s="125"/>
      <c r="DN125" s="125"/>
      <c r="DO125" s="125"/>
      <c r="DP125" s="125"/>
      <c r="DQ125" s="125"/>
      <c r="DR125" s="125"/>
      <c r="DS125" s="125"/>
      <c r="DT125" s="125"/>
      <c r="DU125" s="125"/>
      <c r="DV125" s="125"/>
      <c r="DW125" s="125"/>
      <c r="DX125" s="125"/>
      <c r="DY125" s="125"/>
      <c r="DZ125" s="125"/>
      <c r="EA125" s="125"/>
      <c r="EB125" s="125"/>
      <c r="EC125" s="125"/>
      <c r="ED125" s="125"/>
      <c r="EE125" s="125"/>
    </row>
    <row r="126" spans="1:135" s="125" customFormat="1" ht="18.75" customHeight="1">
      <c r="A126" s="142">
        <v>29</v>
      </c>
      <c r="B126" s="129">
        <f>IF(E126=1,1,IF(E126&gt;1,'[10]DS HCN'!B186+1,""))</f>
        <v>1</v>
      </c>
      <c r="C126" s="143" t="s">
        <v>2714</v>
      </c>
      <c r="D126" s="144">
        <v>1</v>
      </c>
      <c r="E126" s="144">
        <v>1</v>
      </c>
      <c r="F126" s="145">
        <v>32158</v>
      </c>
      <c r="G126" s="94" t="s">
        <v>2715</v>
      </c>
      <c r="H126" s="94" t="s">
        <v>814</v>
      </c>
      <c r="I126" s="120" t="s">
        <v>1048</v>
      </c>
      <c r="J126" s="123"/>
      <c r="K126" s="123"/>
      <c r="L126" s="146"/>
      <c r="M126" s="123" t="s">
        <v>806</v>
      </c>
      <c r="O126" s="132"/>
      <c r="P126" s="132"/>
      <c r="Q126" s="132"/>
      <c r="R126" s="132"/>
      <c r="S126" s="74"/>
      <c r="T126" s="147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148"/>
      <c r="AF126" s="148"/>
      <c r="AG126" s="134"/>
      <c r="AH126" s="134"/>
      <c r="AI126" s="134"/>
      <c r="AJ126" s="74"/>
      <c r="AK126" s="134"/>
    </row>
    <row r="127" spans="1:135" s="125" customFormat="1" ht="18.75" customHeight="1">
      <c r="A127" s="142"/>
      <c r="B127" s="149">
        <f>IF(E127=1,1,IF(E127&gt;1,B126+1,""))</f>
        <v>2</v>
      </c>
      <c r="C127" s="89" t="s">
        <v>2716</v>
      </c>
      <c r="D127" s="62">
        <v>2</v>
      </c>
      <c r="E127" s="62">
        <v>2</v>
      </c>
      <c r="F127" s="79">
        <v>32573</v>
      </c>
      <c r="G127" s="150" t="s">
        <v>2717</v>
      </c>
      <c r="H127" s="94" t="s">
        <v>814</v>
      </c>
      <c r="I127" s="120" t="s">
        <v>1048</v>
      </c>
      <c r="J127" s="151"/>
      <c r="K127" s="151"/>
      <c r="L127" s="150"/>
      <c r="M127" s="123" t="s">
        <v>806</v>
      </c>
      <c r="O127" s="132"/>
      <c r="P127" s="132"/>
      <c r="Q127" s="132"/>
      <c r="R127" s="132"/>
      <c r="S127" s="74"/>
      <c r="T127" s="147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148"/>
      <c r="AF127" s="148"/>
      <c r="AG127" s="134"/>
      <c r="AH127" s="134"/>
      <c r="AI127" s="134"/>
      <c r="AJ127" s="74"/>
      <c r="AK127" s="134"/>
    </row>
    <row r="128" spans="1:135" s="125" customFormat="1" ht="18.75" customHeight="1">
      <c r="A128" s="142"/>
      <c r="B128" s="149">
        <f>IF(E128=1,1,IF(E128&gt;1,B127+1,""))</f>
        <v>3</v>
      </c>
      <c r="C128" s="89" t="s">
        <v>2718</v>
      </c>
      <c r="D128" s="62">
        <v>3</v>
      </c>
      <c r="E128" s="62">
        <v>2</v>
      </c>
      <c r="F128" s="79">
        <v>40492</v>
      </c>
      <c r="G128" s="94" t="s">
        <v>2719</v>
      </c>
      <c r="H128" s="94" t="s">
        <v>814</v>
      </c>
      <c r="I128" s="120" t="s">
        <v>1048</v>
      </c>
      <c r="J128" s="123"/>
      <c r="K128" s="123"/>
      <c r="L128" s="146"/>
      <c r="M128" s="123" t="s">
        <v>806</v>
      </c>
      <c r="O128" s="132"/>
      <c r="P128" s="132"/>
      <c r="Q128" s="132"/>
      <c r="R128" s="132"/>
      <c r="S128" s="74"/>
      <c r="T128" s="147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148"/>
      <c r="AF128" s="148"/>
      <c r="AG128" s="134"/>
      <c r="AH128" s="134"/>
      <c r="AI128" s="134"/>
      <c r="AJ128" s="74"/>
      <c r="AK128" s="141"/>
    </row>
    <row r="129" spans="1:37" s="125" customFormat="1" ht="18.75" customHeight="1">
      <c r="A129" s="142"/>
      <c r="B129" s="149">
        <f>IF(E129=1,1,IF(E129&gt;1,B128+1,""))</f>
        <v>4</v>
      </c>
      <c r="C129" s="89" t="s">
        <v>2720</v>
      </c>
      <c r="D129" s="62">
        <v>3</v>
      </c>
      <c r="E129" s="62">
        <v>2</v>
      </c>
      <c r="F129" s="118">
        <v>43086</v>
      </c>
      <c r="G129" s="94" t="s">
        <v>2721</v>
      </c>
      <c r="H129" s="94" t="s">
        <v>814</v>
      </c>
      <c r="I129" s="101" t="s">
        <v>1048</v>
      </c>
      <c r="J129" s="123"/>
      <c r="K129" s="123"/>
      <c r="L129" s="146"/>
      <c r="M129" s="123" t="s">
        <v>806</v>
      </c>
      <c r="O129" s="152"/>
      <c r="P129" s="152"/>
      <c r="Q129" s="152"/>
      <c r="R129" s="152"/>
      <c r="S129" s="140"/>
      <c r="T129" s="152"/>
      <c r="U129" s="140"/>
      <c r="V129" s="140"/>
      <c r="W129" s="140"/>
      <c r="X129" s="140"/>
      <c r="Y129" s="140"/>
      <c r="Z129" s="140"/>
      <c r="AA129" s="140"/>
      <c r="AB129" s="140"/>
      <c r="AC129" s="140"/>
      <c r="AD129" s="140"/>
      <c r="AE129" s="153"/>
      <c r="AF129" s="153"/>
      <c r="AG129" s="134"/>
      <c r="AH129" s="141"/>
      <c r="AI129" s="141"/>
      <c r="AJ129" s="140"/>
      <c r="AK129" s="134"/>
    </row>
    <row r="130" spans="1:37" s="125" customFormat="1" ht="18.75" customHeight="1">
      <c r="A130" s="142"/>
      <c r="B130" s="149">
        <f>IF(E130=1,1,IF(E130&gt;1,B129+1,""))</f>
        <v>1</v>
      </c>
      <c r="C130" s="89" t="s">
        <v>2722</v>
      </c>
      <c r="D130" s="62">
        <v>3</v>
      </c>
      <c r="E130" s="62">
        <v>1</v>
      </c>
      <c r="F130" s="79">
        <v>43766</v>
      </c>
      <c r="G130" s="94" t="s">
        <v>2723</v>
      </c>
      <c r="H130" s="94" t="s">
        <v>814</v>
      </c>
      <c r="I130" s="95" t="s">
        <v>1048</v>
      </c>
      <c r="J130" s="123"/>
      <c r="K130" s="123"/>
      <c r="L130" s="146"/>
      <c r="M130" s="123" t="s">
        <v>806</v>
      </c>
      <c r="O130" s="132"/>
      <c r="P130" s="132"/>
      <c r="Q130" s="132"/>
      <c r="R130" s="132"/>
      <c r="S130" s="74"/>
      <c r="T130" s="147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148"/>
      <c r="AF130" s="148"/>
      <c r="AG130" s="134"/>
      <c r="AH130" s="134"/>
      <c r="AI130" s="134"/>
      <c r="AJ130" s="74"/>
      <c r="AK130" s="134"/>
    </row>
    <row r="131" spans="1:37" s="125" customFormat="1" ht="18.75" customHeight="1">
      <c r="A131" s="61">
        <v>30</v>
      </c>
      <c r="B131" s="129">
        <f>IF(E131=1,1,IF(E131&gt;1,'[10]DS HCN'!B180+1,""))</f>
        <v>1</v>
      </c>
      <c r="C131" s="103" t="s">
        <v>1784</v>
      </c>
      <c r="D131" s="62">
        <v>1</v>
      </c>
      <c r="E131" s="62">
        <v>1</v>
      </c>
      <c r="F131" s="79">
        <v>24816</v>
      </c>
      <c r="G131" s="94" t="s">
        <v>2724</v>
      </c>
      <c r="H131" s="94" t="s">
        <v>814</v>
      </c>
      <c r="I131" s="120" t="s">
        <v>1048</v>
      </c>
      <c r="J131" s="123"/>
      <c r="K131" s="123"/>
      <c r="L131" s="124"/>
      <c r="M131" s="123" t="s">
        <v>806</v>
      </c>
      <c r="N131" s="132"/>
      <c r="O131" s="132"/>
      <c r="P131" s="132"/>
      <c r="Q131" s="132"/>
      <c r="R131" s="140"/>
      <c r="S131" s="15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148"/>
      <c r="AE131" s="148"/>
      <c r="AF131" s="134"/>
      <c r="AG131" s="134"/>
      <c r="AH131" s="134"/>
      <c r="AI131" s="74"/>
      <c r="AJ131" s="134"/>
    </row>
    <row r="132" spans="1:37" s="125" customFormat="1" ht="18.75" customHeight="1">
      <c r="A132" s="61"/>
      <c r="B132" s="129">
        <f>IF(E132=1,1,IF(E132&gt;1,B131+1,""))</f>
        <v>2</v>
      </c>
      <c r="C132" s="89" t="s">
        <v>2725</v>
      </c>
      <c r="D132" s="62">
        <v>2</v>
      </c>
      <c r="E132" s="62">
        <v>2</v>
      </c>
      <c r="F132" s="79">
        <v>25668</v>
      </c>
      <c r="G132" s="94" t="s">
        <v>2726</v>
      </c>
      <c r="H132" s="94" t="s">
        <v>814</v>
      </c>
      <c r="I132" s="120" t="s">
        <v>1048</v>
      </c>
      <c r="J132" s="123"/>
      <c r="K132" s="123"/>
      <c r="L132" s="124"/>
      <c r="M132" s="123" t="s">
        <v>806</v>
      </c>
      <c r="N132" s="132"/>
      <c r="O132" s="132"/>
      <c r="P132" s="132"/>
      <c r="Q132" s="132"/>
      <c r="R132" s="74"/>
      <c r="S132" s="147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148"/>
      <c r="AE132" s="148"/>
      <c r="AF132" s="134"/>
      <c r="AG132" s="134"/>
      <c r="AH132" s="134"/>
      <c r="AI132" s="74"/>
      <c r="AJ132" s="134"/>
    </row>
    <row r="133" spans="1:37" s="125" customFormat="1" ht="18.75" customHeight="1">
      <c r="A133" s="61"/>
      <c r="B133" s="129">
        <f>IF(E133=1,1,IF(E133&gt;1,B132+1,""))</f>
        <v>1</v>
      </c>
      <c r="C133" s="89" t="s">
        <v>2727</v>
      </c>
      <c r="D133" s="62">
        <v>3</v>
      </c>
      <c r="E133" s="62">
        <v>1</v>
      </c>
      <c r="F133" s="79">
        <v>36906</v>
      </c>
      <c r="G133" s="94" t="s">
        <v>2728</v>
      </c>
      <c r="H133" s="94" t="s">
        <v>814</v>
      </c>
      <c r="I133" s="120" t="s">
        <v>1048</v>
      </c>
      <c r="J133" s="123"/>
      <c r="K133" s="123"/>
      <c r="L133" s="124"/>
      <c r="M133" s="123" t="s">
        <v>806</v>
      </c>
      <c r="N133" s="132"/>
      <c r="O133" s="132"/>
      <c r="P133" s="132"/>
      <c r="Q133" s="132"/>
      <c r="R133" s="74"/>
      <c r="S133" s="147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148"/>
      <c r="AE133" s="148"/>
      <c r="AF133" s="134"/>
      <c r="AG133" s="134"/>
      <c r="AH133" s="134"/>
      <c r="AI133" s="74"/>
      <c r="AJ133" s="134"/>
    </row>
    <row r="134" spans="1:37" s="125" customFormat="1" ht="18.75" customHeight="1">
      <c r="A134" s="61"/>
      <c r="B134" s="129">
        <f>IF(E134=1,1,IF(E134&gt;1,B133+1,""))</f>
        <v>1</v>
      </c>
      <c r="C134" s="89" t="s">
        <v>396</v>
      </c>
      <c r="D134" s="62">
        <v>5</v>
      </c>
      <c r="E134" s="62">
        <v>1</v>
      </c>
      <c r="F134" s="79">
        <v>42212</v>
      </c>
      <c r="G134" s="94" t="s">
        <v>2729</v>
      </c>
      <c r="H134" s="94" t="s">
        <v>814</v>
      </c>
      <c r="I134" s="120" t="s">
        <v>1048</v>
      </c>
      <c r="J134" s="123"/>
      <c r="K134" s="123"/>
      <c r="L134" s="124"/>
      <c r="M134" s="123" t="s">
        <v>806</v>
      </c>
      <c r="N134" s="132"/>
      <c r="O134" s="132"/>
      <c r="P134" s="132"/>
      <c r="Q134" s="132"/>
      <c r="R134" s="74"/>
      <c r="S134" s="147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148"/>
      <c r="AE134" s="148"/>
      <c r="AF134" s="134"/>
      <c r="AG134" s="134"/>
      <c r="AH134" s="134"/>
      <c r="AI134" s="74"/>
      <c r="AJ134" s="134"/>
    </row>
    <row r="135" spans="1:37" s="125" customFormat="1" ht="18.75" customHeight="1">
      <c r="A135" s="61"/>
      <c r="B135" s="129">
        <f>IF(E135=1,1,IF(E135&gt;1,B134+1,""))</f>
        <v>2</v>
      </c>
      <c r="C135" s="89" t="s">
        <v>950</v>
      </c>
      <c r="D135" s="62">
        <v>3</v>
      </c>
      <c r="E135" s="62">
        <v>2</v>
      </c>
      <c r="F135" s="79">
        <v>34932</v>
      </c>
      <c r="G135" s="94" t="s">
        <v>2730</v>
      </c>
      <c r="H135" s="94" t="s">
        <v>814</v>
      </c>
      <c r="I135" s="120" t="s">
        <v>1048</v>
      </c>
      <c r="J135" s="123"/>
      <c r="K135" s="123"/>
      <c r="L135" s="124"/>
      <c r="M135" s="123" t="s">
        <v>806</v>
      </c>
      <c r="N135" s="132"/>
      <c r="O135" s="132"/>
      <c r="P135" s="132"/>
      <c r="Q135" s="132"/>
      <c r="R135" s="74"/>
      <c r="S135" s="147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148"/>
      <c r="AE135" s="148"/>
      <c r="AF135" s="134"/>
      <c r="AG135" s="134"/>
      <c r="AH135" s="134"/>
      <c r="AI135" s="74"/>
      <c r="AJ135" s="134"/>
    </row>
    <row r="136" spans="1:37" s="70" customFormat="1" ht="12.75">
      <c r="A136" s="66"/>
      <c r="B136" s="129">
        <f>IF(E136=1,1,IF(E136&gt;1,B135+1,""))</f>
        <v>1</v>
      </c>
      <c r="C136" s="103" t="s">
        <v>2731</v>
      </c>
      <c r="D136" s="91">
        <v>5</v>
      </c>
      <c r="E136" s="91">
        <v>1</v>
      </c>
      <c r="F136" s="93">
        <v>41657</v>
      </c>
      <c r="G136" s="155" t="s">
        <v>2732</v>
      </c>
      <c r="H136" s="94" t="s">
        <v>814</v>
      </c>
      <c r="I136" s="119" t="s">
        <v>1048</v>
      </c>
      <c r="J136" s="123"/>
      <c r="K136" s="123"/>
      <c r="L136" s="124"/>
      <c r="M136" s="123" t="s">
        <v>806</v>
      </c>
      <c r="N136" s="152"/>
      <c r="O136" s="152"/>
      <c r="P136" s="152"/>
      <c r="Q136" s="152"/>
      <c r="R136" s="140"/>
      <c r="S136" s="152"/>
      <c r="T136" s="140"/>
      <c r="U136" s="140"/>
      <c r="V136" s="140"/>
      <c r="W136" s="140"/>
      <c r="X136" s="140"/>
      <c r="Y136" s="140"/>
      <c r="Z136" s="140"/>
      <c r="AA136" s="140"/>
      <c r="AB136" s="140"/>
      <c r="AC136" s="140"/>
      <c r="AD136" s="153"/>
      <c r="AE136" s="153"/>
      <c r="AF136" s="134"/>
      <c r="AG136" s="141"/>
      <c r="AH136" s="141"/>
      <c r="AI136" s="140"/>
      <c r="AJ136" s="141"/>
    </row>
    <row r="137" spans="1:37" s="70" customFormat="1" ht="13.5" customHeight="1">
      <c r="A137" s="91">
        <v>31</v>
      </c>
      <c r="B137" s="129">
        <v>1</v>
      </c>
      <c r="C137" s="100" t="s">
        <v>2733</v>
      </c>
      <c r="D137" s="62">
        <v>1</v>
      </c>
      <c r="E137" s="62">
        <v>1</v>
      </c>
      <c r="F137" s="79">
        <v>21949</v>
      </c>
      <c r="G137" s="94" t="s">
        <v>2734</v>
      </c>
      <c r="H137" s="94" t="s">
        <v>814</v>
      </c>
      <c r="I137" s="95" t="s">
        <v>1075</v>
      </c>
      <c r="J137" s="123"/>
      <c r="K137" s="123"/>
      <c r="L137" s="156"/>
      <c r="M137" s="123" t="s">
        <v>806</v>
      </c>
      <c r="O137" s="132"/>
      <c r="P137" s="132"/>
      <c r="Q137" s="132"/>
      <c r="R137" s="132"/>
      <c r="S137" s="134"/>
      <c r="T137" s="134"/>
      <c r="U137" s="148"/>
      <c r="V137" s="148"/>
      <c r="W137" s="74"/>
      <c r="X137" s="134"/>
      <c r="Y137" s="148"/>
      <c r="Z137" s="148"/>
      <c r="AA137" s="148"/>
      <c r="AB137" s="148"/>
      <c r="AC137" s="148"/>
      <c r="AD137" s="148"/>
      <c r="AE137" s="148"/>
      <c r="AF137" s="134"/>
      <c r="AG137" s="134"/>
      <c r="AH137" s="134"/>
      <c r="AI137" s="134"/>
      <c r="AJ137" s="74"/>
      <c r="AK137" s="134"/>
    </row>
    <row r="138" spans="1:37" s="70" customFormat="1" ht="12.75">
      <c r="A138" s="91" t="str">
        <f>IF(F134=1,SUMIF(F$37:F134,1),"")</f>
        <v/>
      </c>
      <c r="B138" s="129">
        <v>2</v>
      </c>
      <c r="C138" s="100" t="s">
        <v>885</v>
      </c>
      <c r="D138" s="62">
        <v>3</v>
      </c>
      <c r="E138" s="62">
        <v>1</v>
      </c>
      <c r="F138" s="79">
        <v>31121</v>
      </c>
      <c r="G138" s="102" t="s">
        <v>2735</v>
      </c>
      <c r="H138" s="94" t="s">
        <v>814</v>
      </c>
      <c r="I138" s="101" t="s">
        <v>1075</v>
      </c>
      <c r="J138" s="151"/>
      <c r="K138" s="151"/>
      <c r="L138" s="151"/>
      <c r="M138" s="123" t="s">
        <v>806</v>
      </c>
      <c r="O138" s="152"/>
      <c r="P138" s="152"/>
      <c r="Q138" s="152"/>
      <c r="R138" s="152"/>
      <c r="S138" s="141"/>
      <c r="T138" s="152"/>
      <c r="U138" s="153"/>
      <c r="V138" s="153"/>
      <c r="W138" s="140"/>
      <c r="X138" s="141"/>
      <c r="Y138" s="153"/>
      <c r="Z138" s="153"/>
      <c r="AA138" s="153"/>
      <c r="AB138" s="153"/>
      <c r="AC138" s="153"/>
      <c r="AD138" s="153"/>
      <c r="AE138" s="153"/>
      <c r="AF138" s="141"/>
      <c r="AG138" s="134"/>
      <c r="AH138" s="141"/>
      <c r="AI138" s="141"/>
      <c r="AJ138" s="140"/>
      <c r="AK138" s="141"/>
    </row>
    <row r="139" spans="1:37" s="70" customFormat="1" ht="12.75">
      <c r="A139" s="91" t="str">
        <f>IF(F135=1,SUMIF(F$37:F135,1),"")</f>
        <v/>
      </c>
      <c r="B139" s="129">
        <v>3</v>
      </c>
      <c r="C139" s="100" t="s">
        <v>2736</v>
      </c>
      <c r="D139" s="62">
        <v>3</v>
      </c>
      <c r="E139" s="62">
        <v>2</v>
      </c>
      <c r="F139" s="79">
        <v>31535</v>
      </c>
      <c r="G139" s="102" t="s">
        <v>2737</v>
      </c>
      <c r="H139" s="94" t="s">
        <v>814</v>
      </c>
      <c r="I139" s="95" t="s">
        <v>1075</v>
      </c>
      <c r="J139" s="151"/>
      <c r="K139" s="151"/>
      <c r="L139" s="151"/>
      <c r="M139" s="123" t="s">
        <v>806</v>
      </c>
      <c r="O139" s="132"/>
      <c r="P139" s="132"/>
      <c r="Q139" s="132"/>
      <c r="R139" s="132"/>
      <c r="S139" s="134"/>
      <c r="T139" s="134"/>
      <c r="U139" s="148"/>
      <c r="V139" s="148"/>
      <c r="W139" s="74"/>
      <c r="X139" s="134"/>
      <c r="Y139" s="148"/>
      <c r="Z139" s="148"/>
      <c r="AA139" s="148"/>
      <c r="AB139" s="148"/>
      <c r="AC139" s="148"/>
      <c r="AD139" s="148"/>
      <c r="AE139" s="148"/>
      <c r="AF139" s="134"/>
      <c r="AG139" s="134"/>
      <c r="AH139" s="134"/>
      <c r="AI139" s="134"/>
      <c r="AJ139" s="74"/>
      <c r="AK139" s="134"/>
    </row>
    <row r="140" spans="1:37" s="70" customFormat="1" ht="12.75">
      <c r="A140" s="91" t="str">
        <f>IF(F136=1,SUMIF(F$37:F136,1),"")</f>
        <v/>
      </c>
      <c r="B140" s="129">
        <f>IF(E140=1,1,IF(E140&gt;1,B139+1,""))</f>
        <v>1</v>
      </c>
      <c r="C140" s="100" t="s">
        <v>2738</v>
      </c>
      <c r="D140" s="62">
        <v>5</v>
      </c>
      <c r="E140" s="62">
        <v>1</v>
      </c>
      <c r="F140" s="79">
        <v>40174</v>
      </c>
      <c r="G140" s="102" t="s">
        <v>2739</v>
      </c>
      <c r="H140" s="94" t="s">
        <v>814</v>
      </c>
      <c r="I140" s="95" t="s">
        <v>1075</v>
      </c>
      <c r="J140" s="151"/>
      <c r="K140" s="151"/>
      <c r="L140" s="151"/>
      <c r="M140" s="123" t="s">
        <v>806</v>
      </c>
      <c r="O140" s="132"/>
      <c r="P140" s="132"/>
      <c r="Q140" s="132"/>
      <c r="R140" s="132"/>
      <c r="S140" s="134"/>
      <c r="T140" s="134"/>
      <c r="U140" s="148"/>
      <c r="V140" s="148"/>
      <c r="W140" s="74"/>
      <c r="X140" s="134"/>
      <c r="Y140" s="148"/>
      <c r="Z140" s="148"/>
      <c r="AA140" s="148"/>
      <c r="AB140" s="148"/>
      <c r="AC140" s="148"/>
      <c r="AD140" s="148"/>
      <c r="AE140" s="148"/>
      <c r="AF140" s="134"/>
      <c r="AG140" s="134"/>
      <c r="AH140" s="134"/>
      <c r="AI140" s="134"/>
      <c r="AJ140" s="74"/>
      <c r="AK140" s="134"/>
    </row>
    <row r="141" spans="1:37" s="70" customFormat="1" ht="12.75">
      <c r="A141" s="91"/>
      <c r="B141" s="129">
        <f>IF(E141=1,1,IF(E141&gt;1,B140+1,""))</f>
        <v>1</v>
      </c>
      <c r="C141" s="100" t="s">
        <v>2740</v>
      </c>
      <c r="D141" s="62">
        <v>5</v>
      </c>
      <c r="E141" s="62">
        <v>1</v>
      </c>
      <c r="F141" s="79">
        <v>42786</v>
      </c>
      <c r="G141" s="94" t="s">
        <v>2741</v>
      </c>
      <c r="H141" s="94" t="s">
        <v>814</v>
      </c>
      <c r="I141" s="95" t="s">
        <v>1075</v>
      </c>
      <c r="J141" s="123"/>
      <c r="K141" s="123"/>
      <c r="L141" s="156"/>
      <c r="M141" s="123" t="s">
        <v>806</v>
      </c>
      <c r="O141" s="132"/>
      <c r="P141" s="132"/>
      <c r="Q141" s="132"/>
      <c r="R141" s="132"/>
      <c r="S141" s="134"/>
      <c r="T141" s="134"/>
      <c r="U141" s="148"/>
      <c r="V141" s="148"/>
      <c r="W141" s="74"/>
      <c r="X141" s="134"/>
      <c r="Y141" s="148"/>
      <c r="Z141" s="148"/>
      <c r="AA141" s="148"/>
      <c r="AB141" s="148"/>
      <c r="AC141" s="148"/>
      <c r="AD141" s="148"/>
      <c r="AE141" s="148"/>
      <c r="AF141" s="134"/>
      <c r="AG141" s="134"/>
      <c r="AH141" s="134"/>
      <c r="AI141" s="134"/>
      <c r="AJ141" s="74"/>
      <c r="AK141" s="134"/>
    </row>
    <row r="142" spans="1:37" s="77" customFormat="1" ht="21" customHeight="1">
      <c r="A142" s="91">
        <v>32</v>
      </c>
      <c r="B142" s="62">
        <v>1</v>
      </c>
      <c r="C142" s="157" t="s">
        <v>1160</v>
      </c>
      <c r="D142" s="62">
        <v>1</v>
      </c>
      <c r="E142" s="62">
        <v>2</v>
      </c>
      <c r="F142" s="79">
        <v>19791</v>
      </c>
      <c r="G142" s="158" t="s">
        <v>1161</v>
      </c>
      <c r="H142" s="158">
        <v>6</v>
      </c>
      <c r="I142" s="62" t="s">
        <v>1147</v>
      </c>
      <c r="J142" s="158">
        <v>120</v>
      </c>
      <c r="K142" s="158">
        <v>30</v>
      </c>
      <c r="L142" s="158"/>
      <c r="M142" s="158" t="s">
        <v>2630</v>
      </c>
    </row>
    <row r="143" spans="1:37" s="70" customFormat="1" ht="12.75">
      <c r="A143" s="62">
        <v>33</v>
      </c>
      <c r="B143" s="62">
        <v>1</v>
      </c>
      <c r="C143" s="89" t="s">
        <v>1162</v>
      </c>
      <c r="D143" s="67">
        <v>2</v>
      </c>
      <c r="E143" s="67">
        <v>2</v>
      </c>
      <c r="F143" s="79" t="s">
        <v>1163</v>
      </c>
      <c r="G143" s="83">
        <v>6</v>
      </c>
      <c r="H143" s="67">
        <v>6</v>
      </c>
      <c r="I143" s="62" t="s">
        <v>1147</v>
      </c>
      <c r="J143" s="159">
        <v>120</v>
      </c>
      <c r="K143" s="160">
        <v>30</v>
      </c>
      <c r="L143" s="158"/>
      <c r="M143" s="158" t="s">
        <v>2630</v>
      </c>
    </row>
    <row r="144" spans="1:37" s="70" customFormat="1" ht="12.75">
      <c r="A144" s="62"/>
      <c r="B144" s="62">
        <v>2</v>
      </c>
      <c r="C144" s="89" t="s">
        <v>1164</v>
      </c>
      <c r="D144" s="67">
        <v>1</v>
      </c>
      <c r="E144" s="67">
        <v>1</v>
      </c>
      <c r="F144" s="79" t="s">
        <v>1165</v>
      </c>
      <c r="G144" s="72">
        <v>38077006945</v>
      </c>
      <c r="H144" s="67">
        <v>6</v>
      </c>
      <c r="I144" s="62" t="s">
        <v>1147</v>
      </c>
      <c r="J144" s="159"/>
      <c r="K144" s="160"/>
      <c r="L144" s="161"/>
      <c r="M144" s="161"/>
    </row>
    <row r="145" spans="1:13" s="70" customFormat="1" ht="12.75">
      <c r="A145" s="62"/>
      <c r="B145" s="62">
        <v>3</v>
      </c>
      <c r="C145" s="89" t="s">
        <v>1166</v>
      </c>
      <c r="D145" s="67">
        <v>1</v>
      </c>
      <c r="E145" s="67">
        <v>1</v>
      </c>
      <c r="F145" s="79" t="s">
        <v>1167</v>
      </c>
      <c r="G145" s="72" t="s">
        <v>1168</v>
      </c>
      <c r="H145" s="67">
        <v>6</v>
      </c>
      <c r="I145" s="62" t="s">
        <v>1147</v>
      </c>
      <c r="J145" s="159"/>
      <c r="K145" s="160"/>
      <c r="L145" s="161"/>
      <c r="M145" s="161"/>
    </row>
    <row r="146" spans="1:13" s="99" customFormat="1" ht="12.75">
      <c r="A146" s="162">
        <v>35</v>
      </c>
      <c r="B146" s="163">
        <v>1</v>
      </c>
      <c r="C146" s="164" t="s">
        <v>2742</v>
      </c>
      <c r="D146" s="165">
        <v>1</v>
      </c>
      <c r="E146" s="165">
        <v>2</v>
      </c>
      <c r="F146" s="166">
        <v>26030</v>
      </c>
      <c r="G146" s="72" t="s">
        <v>2743</v>
      </c>
      <c r="H146" s="165">
        <v>6</v>
      </c>
      <c r="I146" s="163" t="s">
        <v>1170</v>
      </c>
      <c r="J146" s="167">
        <v>155</v>
      </c>
      <c r="K146" s="167">
        <v>10</v>
      </c>
      <c r="L146" s="168"/>
      <c r="M146" s="167" t="s">
        <v>806</v>
      </c>
    </row>
    <row r="147" spans="1:13" s="99" customFormat="1" ht="12.75">
      <c r="A147" s="162"/>
      <c r="B147" s="163">
        <v>2</v>
      </c>
      <c r="C147" s="164" t="s">
        <v>2744</v>
      </c>
      <c r="D147" s="62">
        <v>3</v>
      </c>
      <c r="E147" s="165">
        <v>1</v>
      </c>
      <c r="F147" s="166">
        <v>37442</v>
      </c>
      <c r="G147" s="169">
        <v>38202010470</v>
      </c>
      <c r="H147" s="165">
        <v>6</v>
      </c>
      <c r="I147" s="163" t="s">
        <v>1170</v>
      </c>
      <c r="J147" s="167"/>
      <c r="K147" s="167"/>
      <c r="L147" s="168"/>
      <c r="M147" s="167"/>
    </row>
    <row r="148" spans="1:13" s="70" customFormat="1" ht="12.75">
      <c r="A148" s="62"/>
      <c r="B148" s="62">
        <v>3</v>
      </c>
      <c r="C148" s="164" t="s">
        <v>2745</v>
      </c>
      <c r="D148" s="62">
        <v>3</v>
      </c>
      <c r="E148" s="67">
        <v>2</v>
      </c>
      <c r="F148" s="166">
        <v>40057</v>
      </c>
      <c r="G148" s="72" t="s">
        <v>2746</v>
      </c>
      <c r="H148" s="67">
        <v>6</v>
      </c>
      <c r="I148" s="163" t="s">
        <v>1170</v>
      </c>
      <c r="J148" s="159"/>
      <c r="K148" s="160"/>
      <c r="L148" s="161"/>
      <c r="M148" s="161"/>
    </row>
    <row r="149" spans="1:13" s="70" customFormat="1" ht="17.25" customHeight="1">
      <c r="A149" s="62">
        <v>36</v>
      </c>
      <c r="B149" s="62">
        <f>IF(D149=1,1,IF(D149&gt;1,B148+1,""))</f>
        <v>1</v>
      </c>
      <c r="C149" s="89" t="s">
        <v>2747</v>
      </c>
      <c r="D149" s="82">
        <v>1</v>
      </c>
      <c r="E149" s="82">
        <v>1</v>
      </c>
      <c r="F149" s="79" t="s">
        <v>2748</v>
      </c>
      <c r="G149" s="72" t="s">
        <v>2749</v>
      </c>
      <c r="H149" s="62">
        <v>6</v>
      </c>
      <c r="I149" s="67" t="s">
        <v>1186</v>
      </c>
      <c r="J149" s="159">
        <v>145</v>
      </c>
      <c r="K149" s="160">
        <v>10</v>
      </c>
      <c r="L149" s="161"/>
      <c r="M149" s="161" t="s">
        <v>806</v>
      </c>
    </row>
    <row r="150" spans="1:13" s="70" customFormat="1" ht="17.25" customHeight="1">
      <c r="A150" s="62"/>
      <c r="B150" s="62">
        <f>IF(D150=1,1,IF(D150&gt;1,B149+1,""))</f>
        <v>1</v>
      </c>
      <c r="C150" s="89" t="s">
        <v>1784</v>
      </c>
      <c r="D150" s="82">
        <v>1</v>
      </c>
      <c r="E150" s="82">
        <v>1</v>
      </c>
      <c r="F150" s="79" t="s">
        <v>2750</v>
      </c>
      <c r="G150" s="72" t="s">
        <v>2751</v>
      </c>
      <c r="H150" s="62">
        <v>6</v>
      </c>
      <c r="I150" s="67" t="s">
        <v>1186</v>
      </c>
      <c r="J150" s="159"/>
      <c r="K150" s="160"/>
      <c r="L150" s="161"/>
      <c r="M150" s="161" t="s">
        <v>806</v>
      </c>
    </row>
    <row r="151" spans="1:13" s="70" customFormat="1" ht="17.25" customHeight="1">
      <c r="A151" s="62" t="str">
        <f>IF(D151=1,SUMIF(D$6:D151,1),"")</f>
        <v/>
      </c>
      <c r="B151" s="62">
        <f t="shared" ref="B151:B160" si="3">IF(D151=1,1,IF(D151&gt;1,B150+1,""))</f>
        <v>2</v>
      </c>
      <c r="C151" s="89" t="s">
        <v>79</v>
      </c>
      <c r="D151" s="82">
        <v>2</v>
      </c>
      <c r="E151" s="82">
        <v>2</v>
      </c>
      <c r="F151" s="79" t="s">
        <v>2752</v>
      </c>
      <c r="G151" s="72" t="s">
        <v>2753</v>
      </c>
      <c r="H151" s="62">
        <v>6</v>
      </c>
      <c r="I151" s="67" t="s">
        <v>1186</v>
      </c>
      <c r="J151" s="159"/>
      <c r="K151" s="160"/>
      <c r="L151" s="161"/>
      <c r="M151" s="161" t="s">
        <v>806</v>
      </c>
    </row>
    <row r="152" spans="1:13" s="70" customFormat="1" ht="17.25" customHeight="1">
      <c r="A152" s="62"/>
      <c r="B152" s="62">
        <f t="shared" si="3"/>
        <v>1</v>
      </c>
      <c r="C152" s="89" t="s">
        <v>659</v>
      </c>
      <c r="D152" s="82">
        <v>1</v>
      </c>
      <c r="E152" s="82">
        <v>1</v>
      </c>
      <c r="F152" s="79" t="s">
        <v>2754</v>
      </c>
      <c r="G152" s="83">
        <v>382125801</v>
      </c>
      <c r="H152" s="62">
        <v>6</v>
      </c>
      <c r="I152" s="67" t="s">
        <v>1186</v>
      </c>
      <c r="J152" s="159"/>
      <c r="K152" s="160"/>
      <c r="L152" s="161"/>
      <c r="M152" s="161" t="s">
        <v>806</v>
      </c>
    </row>
    <row r="153" spans="1:13" s="70" customFormat="1" ht="17.25" customHeight="1">
      <c r="A153" s="62"/>
      <c r="B153" s="62">
        <f t="shared" si="3"/>
        <v>1</v>
      </c>
      <c r="C153" s="89" t="s">
        <v>460</v>
      </c>
      <c r="D153" s="82">
        <v>1</v>
      </c>
      <c r="E153" s="82">
        <v>1</v>
      </c>
      <c r="F153" s="79" t="s">
        <v>2755</v>
      </c>
      <c r="G153" s="83">
        <v>38213018403</v>
      </c>
      <c r="H153" s="62">
        <v>6</v>
      </c>
      <c r="I153" s="67" t="s">
        <v>1186</v>
      </c>
      <c r="J153" s="159"/>
      <c r="K153" s="160"/>
      <c r="L153" s="161"/>
      <c r="M153" s="161" t="s">
        <v>806</v>
      </c>
    </row>
    <row r="154" spans="1:13" s="70" customFormat="1" ht="17.25" customHeight="1">
      <c r="A154" s="62">
        <v>37</v>
      </c>
      <c r="B154" s="62">
        <v>2</v>
      </c>
      <c r="C154" s="170" t="s">
        <v>2756</v>
      </c>
      <c r="D154" s="82">
        <v>2</v>
      </c>
      <c r="E154" s="82">
        <v>2</v>
      </c>
      <c r="F154" s="69" t="s">
        <v>2757</v>
      </c>
      <c r="G154" s="158" t="s">
        <v>2758</v>
      </c>
      <c r="H154" s="67">
        <v>6</v>
      </c>
      <c r="I154" s="67" t="s">
        <v>1186</v>
      </c>
      <c r="J154" s="159">
        <v>145</v>
      </c>
      <c r="K154" s="160">
        <v>10</v>
      </c>
      <c r="L154" s="161"/>
      <c r="M154" s="161" t="s">
        <v>806</v>
      </c>
    </row>
    <row r="155" spans="1:13" s="70" customFormat="1" ht="17.25" customHeight="1">
      <c r="A155" s="62" t="str">
        <f>IF(D155=1,SUMIF(D$6:D155,1),"")</f>
        <v/>
      </c>
      <c r="B155" s="62">
        <f t="shared" si="3"/>
        <v>3</v>
      </c>
      <c r="C155" s="171" t="s">
        <v>2165</v>
      </c>
      <c r="D155" s="82">
        <v>2</v>
      </c>
      <c r="E155" s="82">
        <v>2</v>
      </c>
      <c r="F155" s="172">
        <v>36744</v>
      </c>
      <c r="G155" s="158" t="s">
        <v>2759</v>
      </c>
      <c r="H155" s="67">
        <v>6</v>
      </c>
      <c r="I155" s="67" t="s">
        <v>1186</v>
      </c>
      <c r="J155" s="159"/>
      <c r="K155" s="160"/>
      <c r="L155" s="161"/>
      <c r="M155" s="161" t="s">
        <v>806</v>
      </c>
    </row>
    <row r="156" spans="1:13" s="70" customFormat="1" ht="17.25" customHeight="1">
      <c r="A156" s="62"/>
      <c r="B156" s="62">
        <f t="shared" si="3"/>
        <v>1</v>
      </c>
      <c r="C156" s="171" t="s">
        <v>2760</v>
      </c>
      <c r="D156" s="82">
        <v>1</v>
      </c>
      <c r="E156" s="82">
        <v>1</v>
      </c>
      <c r="F156" s="172" t="s">
        <v>2761</v>
      </c>
      <c r="G156" s="158" t="s">
        <v>2762</v>
      </c>
      <c r="H156" s="67">
        <v>6</v>
      </c>
      <c r="I156" s="67" t="s">
        <v>1186</v>
      </c>
      <c r="J156" s="159"/>
      <c r="K156" s="160"/>
      <c r="L156" s="161"/>
      <c r="M156" s="161" t="s">
        <v>806</v>
      </c>
    </row>
    <row r="157" spans="1:13" s="70" customFormat="1" ht="17.25" customHeight="1">
      <c r="A157" s="62">
        <v>38</v>
      </c>
      <c r="B157" s="62">
        <v>2</v>
      </c>
      <c r="C157" s="89" t="s">
        <v>2763</v>
      </c>
      <c r="D157" s="82">
        <v>1</v>
      </c>
      <c r="E157" s="82">
        <v>1</v>
      </c>
      <c r="F157" s="79" t="s">
        <v>2764</v>
      </c>
      <c r="G157" s="72">
        <v>38095019340</v>
      </c>
      <c r="H157" s="67">
        <v>6</v>
      </c>
      <c r="I157" s="67" t="s">
        <v>1186</v>
      </c>
      <c r="J157" s="159">
        <v>150</v>
      </c>
      <c r="K157" s="160">
        <v>10</v>
      </c>
      <c r="L157" s="161"/>
      <c r="M157" s="161" t="s">
        <v>806</v>
      </c>
    </row>
    <row r="158" spans="1:13" s="70" customFormat="1" ht="17.25" customHeight="1">
      <c r="A158" s="62">
        <v>39</v>
      </c>
      <c r="B158" s="62">
        <v>3</v>
      </c>
      <c r="C158" s="170" t="s">
        <v>2765</v>
      </c>
      <c r="D158" s="82">
        <v>1</v>
      </c>
      <c r="E158" s="82">
        <v>2</v>
      </c>
      <c r="F158" s="69">
        <v>30376</v>
      </c>
      <c r="G158" s="158" t="s">
        <v>2766</v>
      </c>
      <c r="H158" s="67">
        <v>6</v>
      </c>
      <c r="I158" s="67" t="s">
        <v>1186</v>
      </c>
      <c r="J158" s="159">
        <v>155</v>
      </c>
      <c r="K158" s="160">
        <v>10</v>
      </c>
      <c r="L158" s="161"/>
      <c r="M158" s="161" t="s">
        <v>806</v>
      </c>
    </row>
    <row r="159" spans="1:13" s="70" customFormat="1" ht="17.25" customHeight="1">
      <c r="A159" s="62"/>
      <c r="B159" s="62">
        <f t="shared" si="3"/>
        <v>4</v>
      </c>
      <c r="C159" s="170" t="s">
        <v>2767</v>
      </c>
      <c r="D159" s="82">
        <v>2</v>
      </c>
      <c r="E159" s="82">
        <v>1</v>
      </c>
      <c r="F159" s="69">
        <v>39508</v>
      </c>
      <c r="G159" s="158" t="s">
        <v>2768</v>
      </c>
      <c r="H159" s="67">
        <v>6</v>
      </c>
      <c r="I159" s="67" t="s">
        <v>1186</v>
      </c>
      <c r="J159" s="159"/>
      <c r="K159" s="160"/>
      <c r="L159" s="161"/>
      <c r="M159" s="161" t="s">
        <v>806</v>
      </c>
    </row>
    <row r="160" spans="1:13" s="70" customFormat="1" ht="17.25" customHeight="1">
      <c r="A160" s="62" t="str">
        <f>IF(D160=1,SUMIF(D$6:D160,1),"")</f>
        <v/>
      </c>
      <c r="B160" s="62">
        <f t="shared" si="3"/>
        <v>5</v>
      </c>
      <c r="C160" s="170" t="s">
        <v>2769</v>
      </c>
      <c r="D160" s="82">
        <v>3</v>
      </c>
      <c r="E160" s="82">
        <v>2</v>
      </c>
      <c r="F160" s="69">
        <v>40570</v>
      </c>
      <c r="G160" s="158" t="s">
        <v>2770</v>
      </c>
      <c r="H160" s="67">
        <v>6</v>
      </c>
      <c r="I160" s="67" t="s">
        <v>1186</v>
      </c>
      <c r="J160" s="159"/>
      <c r="K160" s="160"/>
      <c r="L160" s="161"/>
      <c r="M160" s="161" t="s">
        <v>806</v>
      </c>
    </row>
    <row r="161" spans="1:13" s="70" customFormat="1" ht="12.75">
      <c r="A161" s="62">
        <v>40</v>
      </c>
      <c r="B161" s="62">
        <v>1</v>
      </c>
      <c r="C161" s="89" t="s">
        <v>282</v>
      </c>
      <c r="D161" s="62">
        <v>1</v>
      </c>
      <c r="E161" s="62">
        <v>1</v>
      </c>
      <c r="F161" s="79">
        <v>30715</v>
      </c>
      <c r="G161" s="82" t="s">
        <v>2771</v>
      </c>
      <c r="H161" s="62">
        <v>6</v>
      </c>
      <c r="I161" s="62" t="s">
        <v>1263</v>
      </c>
      <c r="J161" s="159">
        <v>190</v>
      </c>
      <c r="K161" s="160">
        <v>20</v>
      </c>
      <c r="L161" s="161"/>
      <c r="M161" s="161" t="s">
        <v>806</v>
      </c>
    </row>
    <row r="162" spans="1:13" s="70" customFormat="1" ht="12.75">
      <c r="A162" s="62"/>
      <c r="B162" s="62">
        <v>2</v>
      </c>
      <c r="C162" s="89" t="s">
        <v>2772</v>
      </c>
      <c r="D162" s="62">
        <v>2</v>
      </c>
      <c r="E162" s="62">
        <v>2</v>
      </c>
      <c r="F162" s="79">
        <v>30109</v>
      </c>
      <c r="G162" s="83">
        <v>38192042119</v>
      </c>
      <c r="H162" s="62">
        <v>6</v>
      </c>
      <c r="I162" s="62" t="s">
        <v>1263</v>
      </c>
      <c r="J162" s="159"/>
      <c r="K162" s="160"/>
      <c r="L162" s="161"/>
      <c r="M162" s="161" t="s">
        <v>806</v>
      </c>
    </row>
    <row r="163" spans="1:13" s="70" customFormat="1" ht="12.75">
      <c r="A163" s="62"/>
      <c r="B163" s="62">
        <v>3</v>
      </c>
      <c r="C163" s="89" t="s">
        <v>2773</v>
      </c>
      <c r="D163" s="62">
        <v>3</v>
      </c>
      <c r="E163" s="62">
        <v>2</v>
      </c>
      <c r="F163" s="79">
        <v>42494</v>
      </c>
      <c r="G163" s="72" t="s">
        <v>2774</v>
      </c>
      <c r="H163" s="62">
        <v>6</v>
      </c>
      <c r="I163" s="62" t="s">
        <v>1263</v>
      </c>
      <c r="J163" s="159"/>
      <c r="K163" s="160"/>
      <c r="L163" s="161"/>
      <c r="M163" s="161" t="s">
        <v>806</v>
      </c>
    </row>
    <row r="164" spans="1:13" s="70" customFormat="1" ht="12.75">
      <c r="A164" s="62"/>
      <c r="B164" s="62">
        <v>4</v>
      </c>
      <c r="C164" s="89" t="s">
        <v>2775</v>
      </c>
      <c r="D164" s="62">
        <v>3</v>
      </c>
      <c r="E164" s="62">
        <v>1</v>
      </c>
      <c r="F164" s="79">
        <v>41702</v>
      </c>
      <c r="G164" s="72" t="s">
        <v>2776</v>
      </c>
      <c r="H164" s="62">
        <v>6</v>
      </c>
      <c r="I164" s="62" t="s">
        <v>1263</v>
      </c>
      <c r="J164" s="159"/>
      <c r="K164" s="160"/>
      <c r="L164" s="161"/>
      <c r="M164" s="161" t="s">
        <v>806</v>
      </c>
    </row>
    <row r="165" spans="1:13" s="70" customFormat="1" ht="12.75">
      <c r="A165" s="62"/>
      <c r="B165" s="62">
        <v>5</v>
      </c>
      <c r="C165" s="89" t="s">
        <v>2777</v>
      </c>
      <c r="D165" s="62">
        <v>4</v>
      </c>
      <c r="E165" s="62">
        <v>1</v>
      </c>
      <c r="F165" s="79">
        <v>20413</v>
      </c>
      <c r="G165" s="83">
        <v>38055012192</v>
      </c>
      <c r="H165" s="62">
        <v>6</v>
      </c>
      <c r="I165" s="62" t="s">
        <v>1263</v>
      </c>
      <c r="J165" s="159"/>
      <c r="K165" s="160"/>
      <c r="L165" s="161"/>
      <c r="M165" s="161" t="s">
        <v>806</v>
      </c>
    </row>
    <row r="166" spans="1:13" s="70" customFormat="1" ht="12.75">
      <c r="A166" s="62"/>
      <c r="B166" s="62">
        <v>6</v>
      </c>
      <c r="C166" s="89" t="s">
        <v>2778</v>
      </c>
      <c r="D166" s="62">
        <v>4</v>
      </c>
      <c r="E166" s="62">
        <v>2</v>
      </c>
      <c r="F166" s="79">
        <v>19656</v>
      </c>
      <c r="G166" s="72" t="s">
        <v>2779</v>
      </c>
      <c r="H166" s="62">
        <v>6</v>
      </c>
      <c r="I166" s="62" t="s">
        <v>1263</v>
      </c>
      <c r="J166" s="159"/>
      <c r="K166" s="160"/>
      <c r="L166" s="161"/>
      <c r="M166" s="161" t="s">
        <v>806</v>
      </c>
    </row>
    <row r="167" spans="1:13" s="70" customFormat="1" ht="12.75">
      <c r="A167" s="62">
        <v>41</v>
      </c>
      <c r="B167" s="62">
        <v>1</v>
      </c>
      <c r="C167" s="89" t="s">
        <v>2780</v>
      </c>
      <c r="D167" s="62">
        <v>1</v>
      </c>
      <c r="E167" s="62">
        <v>1</v>
      </c>
      <c r="F167" s="79">
        <v>31938</v>
      </c>
      <c r="G167" s="83">
        <v>38087035313</v>
      </c>
      <c r="H167" s="62">
        <v>6</v>
      </c>
      <c r="I167" s="62" t="s">
        <v>1223</v>
      </c>
      <c r="J167" s="159">
        <v>185</v>
      </c>
      <c r="K167" s="160">
        <v>10</v>
      </c>
      <c r="L167" s="161"/>
      <c r="M167" s="161" t="s">
        <v>806</v>
      </c>
    </row>
    <row r="168" spans="1:13" s="70" customFormat="1" ht="12.75">
      <c r="A168" s="62"/>
      <c r="B168" s="62">
        <v>2</v>
      </c>
      <c r="C168" s="89" t="s">
        <v>2781</v>
      </c>
      <c r="D168" s="62">
        <v>4</v>
      </c>
      <c r="E168" s="62">
        <v>2</v>
      </c>
      <c r="F168" s="79">
        <v>27206</v>
      </c>
      <c r="G168" s="72" t="s">
        <v>2782</v>
      </c>
      <c r="H168" s="62">
        <v>6</v>
      </c>
      <c r="I168" s="62" t="s">
        <v>1223</v>
      </c>
      <c r="J168" s="159"/>
      <c r="K168" s="160"/>
      <c r="L168" s="161"/>
      <c r="M168" s="161" t="s">
        <v>806</v>
      </c>
    </row>
    <row r="169" spans="1:13" s="70" customFormat="1" ht="12.75">
      <c r="A169" s="62"/>
      <c r="B169" s="62">
        <v>3</v>
      </c>
      <c r="C169" s="89" t="s">
        <v>2783</v>
      </c>
      <c r="D169" s="62">
        <v>7</v>
      </c>
      <c r="E169" s="62">
        <v>1</v>
      </c>
      <c r="F169" s="172">
        <v>39839</v>
      </c>
      <c r="G169" s="72" t="s">
        <v>2784</v>
      </c>
      <c r="H169" s="62">
        <v>6</v>
      </c>
      <c r="I169" s="62" t="s">
        <v>1223</v>
      </c>
      <c r="J169" s="159"/>
      <c r="K169" s="160"/>
      <c r="L169" s="161"/>
      <c r="M169" s="161" t="s">
        <v>806</v>
      </c>
    </row>
    <row r="170" spans="1:13" s="70" customFormat="1" ht="12.75">
      <c r="A170" s="62"/>
      <c r="B170" s="62">
        <v>4</v>
      </c>
      <c r="C170" s="89" t="s">
        <v>2781</v>
      </c>
      <c r="D170" s="62">
        <v>4</v>
      </c>
      <c r="E170" s="62">
        <v>2</v>
      </c>
      <c r="F170" s="79">
        <v>27206</v>
      </c>
      <c r="G170" s="72" t="s">
        <v>2782</v>
      </c>
      <c r="H170" s="62">
        <v>6</v>
      </c>
      <c r="I170" s="62" t="s">
        <v>1223</v>
      </c>
      <c r="J170" s="159"/>
      <c r="K170" s="160"/>
      <c r="L170" s="161"/>
      <c r="M170" s="161" t="s">
        <v>806</v>
      </c>
    </row>
    <row r="171" spans="1:13" s="77" customFormat="1" ht="12.75">
      <c r="A171" s="62">
        <v>42</v>
      </c>
      <c r="B171" s="62">
        <v>1</v>
      </c>
      <c r="C171" s="89" t="s">
        <v>2785</v>
      </c>
      <c r="D171" s="62">
        <v>1</v>
      </c>
      <c r="E171" s="62">
        <v>2</v>
      </c>
      <c r="F171" s="79" t="s">
        <v>2786</v>
      </c>
      <c r="G171" s="72" t="s">
        <v>2787</v>
      </c>
      <c r="H171" s="62">
        <v>6</v>
      </c>
      <c r="I171" s="62" t="s">
        <v>1285</v>
      </c>
      <c r="J171" s="161">
        <v>160</v>
      </c>
      <c r="K171" s="160">
        <v>20</v>
      </c>
      <c r="L171" s="161"/>
      <c r="M171" s="161" t="s">
        <v>806</v>
      </c>
    </row>
    <row r="172" spans="1:13" s="77" customFormat="1" ht="12.75">
      <c r="A172" s="61"/>
      <c r="B172" s="62">
        <v>2</v>
      </c>
      <c r="C172" s="89" t="s">
        <v>1059</v>
      </c>
      <c r="D172" s="62">
        <v>2</v>
      </c>
      <c r="E172" s="62">
        <v>1</v>
      </c>
      <c r="F172" s="79" t="s">
        <v>2788</v>
      </c>
      <c r="G172" s="72" t="s">
        <v>2789</v>
      </c>
      <c r="H172" s="62">
        <v>6</v>
      </c>
      <c r="I172" s="62" t="s">
        <v>1285</v>
      </c>
      <c r="J172" s="161"/>
      <c r="K172" s="160"/>
      <c r="L172" s="161"/>
      <c r="M172" s="161" t="s">
        <v>806</v>
      </c>
    </row>
    <row r="173" spans="1:13" s="77" customFormat="1" ht="12.75">
      <c r="A173" s="62"/>
      <c r="B173" s="62">
        <v>3</v>
      </c>
      <c r="C173" s="89" t="s">
        <v>2790</v>
      </c>
      <c r="D173" s="62">
        <v>3</v>
      </c>
      <c r="E173" s="62">
        <v>1</v>
      </c>
      <c r="F173" s="79" t="s">
        <v>2791</v>
      </c>
      <c r="G173" s="83">
        <v>38089040262</v>
      </c>
      <c r="H173" s="62">
        <v>6</v>
      </c>
      <c r="I173" s="62" t="s">
        <v>1285</v>
      </c>
      <c r="J173" s="161"/>
      <c r="K173" s="160"/>
      <c r="L173" s="161"/>
      <c r="M173" s="161" t="s">
        <v>806</v>
      </c>
    </row>
    <row r="174" spans="1:13" s="77" customFormat="1" ht="12.75">
      <c r="A174" s="62"/>
      <c r="B174" s="62">
        <v>4</v>
      </c>
      <c r="C174" s="89" t="s">
        <v>2792</v>
      </c>
      <c r="D174" s="62">
        <v>5</v>
      </c>
      <c r="E174" s="62">
        <v>2</v>
      </c>
      <c r="F174" s="79">
        <v>41098</v>
      </c>
      <c r="G174" s="72" t="s">
        <v>2793</v>
      </c>
      <c r="H174" s="62">
        <v>6</v>
      </c>
      <c r="I174" s="62" t="s">
        <v>1285</v>
      </c>
      <c r="J174" s="161"/>
      <c r="K174" s="160"/>
      <c r="L174" s="161"/>
      <c r="M174" s="161" t="s">
        <v>806</v>
      </c>
    </row>
    <row r="175" spans="1:13" s="77" customFormat="1" ht="12.75">
      <c r="A175" s="62"/>
      <c r="B175" s="62">
        <v>5</v>
      </c>
      <c r="C175" s="89" t="s">
        <v>2794</v>
      </c>
      <c r="D175" s="62">
        <v>3</v>
      </c>
      <c r="E175" s="62">
        <v>2</v>
      </c>
      <c r="F175" s="79">
        <v>34038</v>
      </c>
      <c r="G175" s="66" t="s">
        <v>2795</v>
      </c>
      <c r="H175" s="62">
        <v>6</v>
      </c>
      <c r="I175" s="62" t="s">
        <v>1285</v>
      </c>
      <c r="J175" s="161"/>
      <c r="K175" s="160"/>
      <c r="L175" s="161"/>
      <c r="M175" s="161" t="s">
        <v>806</v>
      </c>
    </row>
    <row r="176" spans="1:13" s="77" customFormat="1" ht="12.75">
      <c r="A176" s="62"/>
      <c r="B176" s="62">
        <v>6</v>
      </c>
      <c r="C176" s="89" t="s">
        <v>2796</v>
      </c>
      <c r="D176" s="62">
        <v>5</v>
      </c>
      <c r="E176" s="62">
        <v>1</v>
      </c>
      <c r="F176" s="79">
        <v>44133</v>
      </c>
      <c r="G176" s="83">
        <v>38220028734</v>
      </c>
      <c r="H176" s="62">
        <v>6</v>
      </c>
      <c r="I176" s="62" t="s">
        <v>1285</v>
      </c>
      <c r="J176" s="161"/>
      <c r="K176" s="160"/>
      <c r="L176" s="161"/>
      <c r="M176" s="161" t="s">
        <v>806</v>
      </c>
    </row>
    <row r="177" spans="1:13" s="77" customFormat="1" ht="12.75">
      <c r="A177" s="62"/>
      <c r="B177" s="62">
        <v>7</v>
      </c>
      <c r="C177" s="89" t="s">
        <v>1588</v>
      </c>
      <c r="D177" s="62">
        <v>5</v>
      </c>
      <c r="E177" s="62">
        <v>2</v>
      </c>
      <c r="F177" s="79">
        <v>35383</v>
      </c>
      <c r="G177" s="83">
        <v>40196020518</v>
      </c>
      <c r="H177" s="62">
        <v>6</v>
      </c>
      <c r="I177" s="62" t="s">
        <v>1285</v>
      </c>
      <c r="J177" s="161"/>
      <c r="K177" s="160"/>
      <c r="L177" s="161"/>
      <c r="M177" s="161" t="s">
        <v>806</v>
      </c>
    </row>
    <row r="178" spans="1:13" s="77" customFormat="1" ht="12.75">
      <c r="A178" s="62"/>
      <c r="B178" s="62">
        <v>8</v>
      </c>
      <c r="C178" s="89" t="s">
        <v>2797</v>
      </c>
      <c r="D178" s="62">
        <v>5</v>
      </c>
      <c r="E178" s="62">
        <v>2</v>
      </c>
      <c r="F178" s="79">
        <v>41740</v>
      </c>
      <c r="G178" s="173">
        <v>38314006018</v>
      </c>
      <c r="H178" s="62">
        <v>6</v>
      </c>
      <c r="I178" s="62" t="s">
        <v>1285</v>
      </c>
      <c r="J178" s="161"/>
      <c r="K178" s="160"/>
      <c r="L178" s="161"/>
      <c r="M178" s="161" t="s">
        <v>806</v>
      </c>
    </row>
    <row r="179" spans="1:13" s="77" customFormat="1" ht="12.75">
      <c r="A179" s="62"/>
      <c r="B179" s="62">
        <v>9</v>
      </c>
      <c r="C179" s="89" t="s">
        <v>2798</v>
      </c>
      <c r="D179" s="62">
        <v>5</v>
      </c>
      <c r="E179" s="62">
        <v>2</v>
      </c>
      <c r="F179" s="79" t="s">
        <v>2799</v>
      </c>
      <c r="G179" s="174">
        <v>38323007485</v>
      </c>
      <c r="H179" s="62">
        <v>6</v>
      </c>
      <c r="I179" s="62" t="s">
        <v>1285</v>
      </c>
      <c r="J179" s="161"/>
      <c r="K179" s="160"/>
      <c r="L179" s="161"/>
      <c r="M179" s="161" t="s">
        <v>806</v>
      </c>
    </row>
    <row r="180" spans="1:13" s="77" customFormat="1" ht="12.75">
      <c r="A180" s="62"/>
      <c r="B180" s="62">
        <v>10</v>
      </c>
      <c r="C180" s="89" t="s">
        <v>2800</v>
      </c>
      <c r="D180" s="62">
        <v>5</v>
      </c>
      <c r="E180" s="62">
        <v>2</v>
      </c>
      <c r="F180" s="79" t="s">
        <v>2801</v>
      </c>
      <c r="G180" s="174">
        <v>38310005162</v>
      </c>
      <c r="H180" s="62">
        <v>6</v>
      </c>
      <c r="I180" s="62" t="s">
        <v>1285</v>
      </c>
      <c r="J180" s="161"/>
      <c r="K180" s="160"/>
      <c r="L180" s="161"/>
      <c r="M180" s="161" t="s">
        <v>806</v>
      </c>
    </row>
    <row r="181" spans="1:13" s="77" customFormat="1" ht="12.75">
      <c r="A181" s="62">
        <v>43</v>
      </c>
      <c r="B181" s="62">
        <v>1</v>
      </c>
      <c r="C181" s="89" t="s">
        <v>2802</v>
      </c>
      <c r="D181" s="62">
        <v>1</v>
      </c>
      <c r="E181" s="62">
        <v>2</v>
      </c>
      <c r="F181" s="79">
        <v>20122</v>
      </c>
      <c r="G181" s="72">
        <v>38155009356</v>
      </c>
      <c r="H181" s="161">
        <v>1</v>
      </c>
      <c r="I181" s="62" t="s">
        <v>1285</v>
      </c>
      <c r="J181" s="161">
        <v>160</v>
      </c>
      <c r="K181" s="160">
        <v>20</v>
      </c>
      <c r="L181" s="161"/>
      <c r="M181" s="161" t="s">
        <v>806</v>
      </c>
    </row>
    <row r="182" spans="1:13" s="77" customFormat="1" ht="12.75">
      <c r="A182" s="62"/>
      <c r="B182" s="62">
        <v>2</v>
      </c>
      <c r="C182" s="89" t="s">
        <v>2803</v>
      </c>
      <c r="D182" s="62">
        <v>3</v>
      </c>
      <c r="E182" s="62">
        <v>1</v>
      </c>
      <c r="F182" s="79" t="s">
        <v>2804</v>
      </c>
      <c r="G182" s="83">
        <v>38091011240</v>
      </c>
      <c r="H182" s="161">
        <v>6</v>
      </c>
      <c r="I182" s="62" t="s">
        <v>1285</v>
      </c>
      <c r="J182" s="161"/>
      <c r="K182" s="160"/>
      <c r="L182" s="161"/>
      <c r="M182" s="161" t="s">
        <v>806</v>
      </c>
    </row>
    <row r="183" spans="1:13" s="77" customFormat="1" ht="12.75">
      <c r="A183" s="62"/>
      <c r="B183" s="62">
        <v>3</v>
      </c>
      <c r="C183" s="89" t="s">
        <v>2805</v>
      </c>
      <c r="D183" s="62">
        <v>6</v>
      </c>
      <c r="E183" s="62">
        <v>2</v>
      </c>
      <c r="F183" s="79">
        <v>42101</v>
      </c>
      <c r="G183" s="72" t="s">
        <v>2806</v>
      </c>
      <c r="H183" s="161">
        <v>6</v>
      </c>
      <c r="I183" s="62" t="s">
        <v>1285</v>
      </c>
      <c r="J183" s="161"/>
      <c r="K183" s="160"/>
      <c r="L183" s="161"/>
      <c r="M183" s="161" t="s">
        <v>806</v>
      </c>
    </row>
    <row r="184" spans="1:13" s="77" customFormat="1" ht="12.75">
      <c r="A184" s="62"/>
      <c r="B184" s="62">
        <v>4</v>
      </c>
      <c r="C184" s="89" t="s">
        <v>2807</v>
      </c>
      <c r="D184" s="62">
        <v>3</v>
      </c>
      <c r="E184" s="62">
        <v>2</v>
      </c>
      <c r="F184" s="79">
        <v>31090</v>
      </c>
      <c r="G184" s="72" t="s">
        <v>2808</v>
      </c>
      <c r="H184" s="161">
        <v>3</v>
      </c>
      <c r="I184" s="62" t="s">
        <v>1285</v>
      </c>
      <c r="J184" s="161"/>
      <c r="K184" s="160"/>
      <c r="L184" s="161"/>
      <c r="M184" s="161" t="s">
        <v>806</v>
      </c>
    </row>
    <row r="185" spans="1:13" s="77" customFormat="1" ht="12.75">
      <c r="A185" s="62"/>
      <c r="B185" s="62">
        <v>5</v>
      </c>
      <c r="C185" s="89" t="s">
        <v>2809</v>
      </c>
      <c r="D185" s="62">
        <v>6</v>
      </c>
      <c r="E185" s="62">
        <v>1</v>
      </c>
      <c r="F185" s="79">
        <v>43878</v>
      </c>
      <c r="G185" s="83">
        <v>38220009301</v>
      </c>
      <c r="H185" s="161">
        <v>6</v>
      </c>
      <c r="I185" s="62" t="s">
        <v>1285</v>
      </c>
      <c r="J185" s="161"/>
      <c r="K185" s="160"/>
      <c r="L185" s="161"/>
      <c r="M185" s="161" t="s">
        <v>806</v>
      </c>
    </row>
    <row r="186" spans="1:13" s="70" customFormat="1" ht="12.75">
      <c r="A186" s="62">
        <v>44</v>
      </c>
      <c r="B186" s="62">
        <f>IF(D186=1,1,IF(D186&gt;1,#REF!+1,""))</f>
        <v>1</v>
      </c>
      <c r="C186" s="170" t="s">
        <v>1803</v>
      </c>
      <c r="D186" s="67">
        <v>1</v>
      </c>
      <c r="E186" s="67">
        <v>2</v>
      </c>
      <c r="F186" s="69">
        <v>18692</v>
      </c>
      <c r="G186" s="84">
        <v>38084051504</v>
      </c>
      <c r="H186" s="67">
        <v>6</v>
      </c>
      <c r="I186" s="67" t="s">
        <v>1263</v>
      </c>
      <c r="J186" s="159">
        <v>155</v>
      </c>
      <c r="K186" s="160">
        <v>10</v>
      </c>
      <c r="L186" s="161"/>
      <c r="M186" s="161" t="s">
        <v>806</v>
      </c>
    </row>
    <row r="187" spans="1:13" s="70" customFormat="1" ht="12.75">
      <c r="A187" s="62" t="str">
        <f>IF(D187=1,SUMIF(D$6:D187,1),"")</f>
        <v/>
      </c>
      <c r="B187" s="62">
        <f t="shared" ref="B187:B202" si="4">IF(D187=1,1,IF(D187&gt;1,B186+1,""))</f>
        <v>2</v>
      </c>
      <c r="C187" s="170" t="s">
        <v>1224</v>
      </c>
      <c r="D187" s="67">
        <v>3</v>
      </c>
      <c r="E187" s="67">
        <v>1</v>
      </c>
      <c r="F187" s="69">
        <v>30935</v>
      </c>
      <c r="G187" s="84">
        <v>38183011854</v>
      </c>
      <c r="H187" s="67">
        <v>6</v>
      </c>
      <c r="I187" s="67" t="s">
        <v>1263</v>
      </c>
      <c r="J187" s="159"/>
      <c r="K187" s="160"/>
      <c r="L187" s="161"/>
      <c r="M187" s="161" t="s">
        <v>806</v>
      </c>
    </row>
    <row r="188" spans="1:13" s="70" customFormat="1" ht="12.75">
      <c r="A188" s="62">
        <v>45</v>
      </c>
      <c r="B188" s="62">
        <f>IF(D188=1,1,IF(D188&gt;1,#REF!+1,""))</f>
        <v>1</v>
      </c>
      <c r="C188" s="170" t="s">
        <v>107</v>
      </c>
      <c r="D188" s="67">
        <v>1</v>
      </c>
      <c r="E188" s="67">
        <v>2</v>
      </c>
      <c r="F188" s="69">
        <v>30609</v>
      </c>
      <c r="G188" s="84">
        <v>38183011854</v>
      </c>
      <c r="H188" s="67">
        <v>6</v>
      </c>
      <c r="I188" s="67" t="s">
        <v>1263</v>
      </c>
      <c r="J188" s="159">
        <v>150</v>
      </c>
      <c r="K188" s="160">
        <v>10</v>
      </c>
      <c r="L188" s="161"/>
      <c r="M188" s="161" t="s">
        <v>806</v>
      </c>
    </row>
    <row r="189" spans="1:13" s="70" customFormat="1" ht="12.75">
      <c r="A189" s="62" t="str">
        <f>IF(D189=1,SUMIF(D$6:D189,1),"")</f>
        <v/>
      </c>
      <c r="B189" s="62">
        <f t="shared" si="4"/>
        <v>2</v>
      </c>
      <c r="C189" s="170" t="s">
        <v>2810</v>
      </c>
      <c r="D189" s="67">
        <v>4</v>
      </c>
      <c r="E189" s="67">
        <v>2</v>
      </c>
      <c r="F189" s="69">
        <v>16577</v>
      </c>
      <c r="G189" s="84">
        <v>38145007165</v>
      </c>
      <c r="H189" s="67">
        <v>6</v>
      </c>
      <c r="I189" s="67" t="s">
        <v>1263</v>
      </c>
      <c r="J189" s="159"/>
      <c r="K189" s="160"/>
      <c r="L189" s="161"/>
      <c r="M189" s="161" t="s">
        <v>806</v>
      </c>
    </row>
    <row r="190" spans="1:13" s="70" customFormat="1" ht="12.75">
      <c r="A190" s="62" t="str">
        <f>IF(D190=1,SUMIF(D$6:D190,1),"")</f>
        <v/>
      </c>
      <c r="B190" s="62">
        <f t="shared" si="4"/>
        <v>3</v>
      </c>
      <c r="C190" s="170" t="s">
        <v>2811</v>
      </c>
      <c r="D190" s="67">
        <v>3</v>
      </c>
      <c r="E190" s="67">
        <v>2</v>
      </c>
      <c r="F190" s="69">
        <v>38790</v>
      </c>
      <c r="G190" s="84">
        <v>38306024414</v>
      </c>
      <c r="H190" s="67">
        <v>6</v>
      </c>
      <c r="I190" s="67" t="s">
        <v>1263</v>
      </c>
      <c r="J190" s="159"/>
      <c r="K190" s="160"/>
      <c r="L190" s="161"/>
      <c r="M190" s="161" t="s">
        <v>806</v>
      </c>
    </row>
    <row r="191" spans="1:13" s="70" customFormat="1" ht="12.75">
      <c r="A191" s="62" t="str">
        <f>IF(D191=1,SUMIF(D$6:D191,1),"")</f>
        <v/>
      </c>
      <c r="B191" s="62">
        <f t="shared" si="4"/>
        <v>4</v>
      </c>
      <c r="C191" s="170" t="s">
        <v>2812</v>
      </c>
      <c r="D191" s="67">
        <v>3</v>
      </c>
      <c r="E191" s="67">
        <v>1</v>
      </c>
      <c r="F191" s="69">
        <v>38799</v>
      </c>
      <c r="G191" s="84">
        <v>38217037756</v>
      </c>
      <c r="H191" s="67">
        <v>6</v>
      </c>
      <c r="I191" s="67" t="s">
        <v>1263</v>
      </c>
      <c r="J191" s="159"/>
      <c r="K191" s="160"/>
      <c r="L191" s="161"/>
      <c r="M191" s="161" t="s">
        <v>806</v>
      </c>
    </row>
    <row r="192" spans="1:13" s="70" customFormat="1" ht="12.75">
      <c r="A192" s="62" t="str">
        <f>IF(D192=1,SUMIF(D$6:D192,1),"")</f>
        <v/>
      </c>
      <c r="B192" s="62">
        <f t="shared" si="4"/>
        <v>5</v>
      </c>
      <c r="C192" s="170" t="s">
        <v>2813</v>
      </c>
      <c r="D192" s="67">
        <v>3</v>
      </c>
      <c r="E192" s="67">
        <v>1</v>
      </c>
      <c r="F192" s="69">
        <v>42931</v>
      </c>
      <c r="G192" s="67">
        <v>38216012644</v>
      </c>
      <c r="H192" s="67">
        <v>6</v>
      </c>
      <c r="I192" s="67" t="s">
        <v>1263</v>
      </c>
      <c r="J192" s="159"/>
      <c r="K192" s="160"/>
      <c r="L192" s="161"/>
      <c r="M192" s="161" t="s">
        <v>806</v>
      </c>
    </row>
    <row r="193" spans="1:13" s="70" customFormat="1" ht="12.75">
      <c r="A193" s="62" t="str">
        <f>IF(D193=1,SUMIF(D$6:D193,1),"")</f>
        <v/>
      </c>
      <c r="B193" s="62">
        <f t="shared" si="4"/>
        <v>6</v>
      </c>
      <c r="C193" s="175" t="s">
        <v>2814</v>
      </c>
      <c r="D193" s="67">
        <v>3</v>
      </c>
      <c r="E193" s="82">
        <v>1</v>
      </c>
      <c r="F193" s="166">
        <v>37270</v>
      </c>
      <c r="G193" s="84">
        <v>38202005738</v>
      </c>
      <c r="H193" s="82">
        <v>6</v>
      </c>
      <c r="I193" s="67" t="s">
        <v>1263</v>
      </c>
      <c r="J193" s="159"/>
      <c r="K193" s="160"/>
      <c r="L193" s="161"/>
      <c r="M193" s="161" t="s">
        <v>806</v>
      </c>
    </row>
    <row r="194" spans="1:13" s="70" customFormat="1" ht="12.75">
      <c r="A194" s="62" t="str">
        <f>IF(D194=1,SUMIF(D$6:D194,1),"")</f>
        <v/>
      </c>
      <c r="B194" s="62">
        <f t="shared" si="4"/>
        <v>7</v>
      </c>
      <c r="C194" s="175" t="s">
        <v>2815</v>
      </c>
      <c r="D194" s="67">
        <v>3</v>
      </c>
      <c r="E194" s="82">
        <v>1</v>
      </c>
      <c r="F194" s="166">
        <v>40690</v>
      </c>
      <c r="G194" s="84">
        <v>38211022177</v>
      </c>
      <c r="H194" s="82">
        <v>6</v>
      </c>
      <c r="I194" s="67" t="s">
        <v>1263</v>
      </c>
      <c r="J194" s="159"/>
      <c r="K194" s="160"/>
      <c r="L194" s="161"/>
      <c r="M194" s="161" t="s">
        <v>806</v>
      </c>
    </row>
    <row r="195" spans="1:13" s="70" customFormat="1" ht="12.75">
      <c r="A195" s="62">
        <v>46</v>
      </c>
      <c r="B195" s="62">
        <f>IF(D195=1,1,IF(D195&gt;1,#REF!+1,""))</f>
        <v>1</v>
      </c>
      <c r="C195" s="170" t="s">
        <v>2816</v>
      </c>
      <c r="D195" s="67">
        <v>1</v>
      </c>
      <c r="E195" s="67">
        <v>1</v>
      </c>
      <c r="F195" s="69">
        <v>23007</v>
      </c>
      <c r="G195" s="84" t="s">
        <v>2817</v>
      </c>
      <c r="H195" s="67">
        <v>6</v>
      </c>
      <c r="I195" s="67" t="s">
        <v>1263</v>
      </c>
      <c r="J195" s="159">
        <v>160</v>
      </c>
      <c r="K195" s="160">
        <v>10</v>
      </c>
      <c r="L195" s="161"/>
      <c r="M195" s="161" t="s">
        <v>806</v>
      </c>
    </row>
    <row r="196" spans="1:13" s="70" customFormat="1" ht="12.75">
      <c r="A196" s="62" t="str">
        <f>IF(D196=1,SUMIF(D$6:D196,1),"")</f>
        <v/>
      </c>
      <c r="B196" s="62">
        <f t="shared" si="4"/>
        <v>2</v>
      </c>
      <c r="C196" s="175" t="s">
        <v>1492</v>
      </c>
      <c r="D196" s="82">
        <v>2</v>
      </c>
      <c r="E196" s="82">
        <v>2</v>
      </c>
      <c r="F196" s="166">
        <v>26179</v>
      </c>
      <c r="G196" s="84" t="s">
        <v>2818</v>
      </c>
      <c r="H196" s="82">
        <v>6</v>
      </c>
      <c r="I196" s="67" t="s">
        <v>1263</v>
      </c>
      <c r="J196" s="159"/>
      <c r="K196" s="160"/>
      <c r="L196" s="161"/>
      <c r="M196" s="161" t="s">
        <v>806</v>
      </c>
    </row>
    <row r="197" spans="1:13" s="70" customFormat="1" ht="12.75">
      <c r="A197" s="62" t="str">
        <f>IF(D197=1,SUMIF(D$6:D197,1),"")</f>
        <v/>
      </c>
      <c r="B197" s="62">
        <f t="shared" si="4"/>
        <v>3</v>
      </c>
      <c r="C197" s="175" t="s">
        <v>2196</v>
      </c>
      <c r="D197" s="82">
        <v>3</v>
      </c>
      <c r="E197" s="82">
        <v>2</v>
      </c>
      <c r="F197" s="166">
        <v>32541</v>
      </c>
      <c r="G197" s="82">
        <v>38189031184</v>
      </c>
      <c r="H197" s="82">
        <v>6</v>
      </c>
      <c r="I197" s="67" t="s">
        <v>1263</v>
      </c>
      <c r="J197" s="159"/>
      <c r="K197" s="160"/>
      <c r="L197" s="161"/>
      <c r="M197" s="161" t="s">
        <v>806</v>
      </c>
    </row>
    <row r="198" spans="1:13" s="70" customFormat="1" ht="12.75">
      <c r="A198" s="62" t="str">
        <f>IF(D198=1,SUMIF(D$6:D198,1),"")</f>
        <v/>
      </c>
      <c r="B198" s="62">
        <f t="shared" si="4"/>
        <v>4</v>
      </c>
      <c r="C198" s="175" t="s">
        <v>1643</v>
      </c>
      <c r="D198" s="82">
        <v>5</v>
      </c>
      <c r="E198" s="82">
        <v>2</v>
      </c>
      <c r="F198" s="166">
        <v>43970</v>
      </c>
      <c r="G198" s="82">
        <v>38320013858</v>
      </c>
      <c r="H198" s="82">
        <v>6</v>
      </c>
      <c r="I198" s="67" t="s">
        <v>1263</v>
      </c>
      <c r="J198" s="159"/>
      <c r="K198" s="160"/>
      <c r="L198" s="161"/>
      <c r="M198" s="161" t="s">
        <v>806</v>
      </c>
    </row>
    <row r="199" spans="1:13" s="70" customFormat="1" ht="12.75">
      <c r="A199" s="62">
        <v>47</v>
      </c>
      <c r="B199" s="62">
        <f>IF(D199=1,1,IF(D199&gt;1,#REF!+1,""))</f>
        <v>1</v>
      </c>
      <c r="C199" s="170" t="s">
        <v>2819</v>
      </c>
      <c r="D199" s="67">
        <v>1</v>
      </c>
      <c r="E199" s="67">
        <v>2</v>
      </c>
      <c r="F199" s="69">
        <v>17427</v>
      </c>
      <c r="G199" s="84" t="s">
        <v>2820</v>
      </c>
      <c r="H199" s="67">
        <v>6</v>
      </c>
      <c r="I199" s="82" t="s">
        <v>1263</v>
      </c>
      <c r="J199" s="159">
        <v>165</v>
      </c>
      <c r="K199" s="160">
        <v>10</v>
      </c>
      <c r="L199" s="161"/>
      <c r="M199" s="161" t="s">
        <v>2821</v>
      </c>
    </row>
    <row r="200" spans="1:13" s="70" customFormat="1" ht="12.75">
      <c r="A200" s="62">
        <v>48</v>
      </c>
      <c r="B200" s="62">
        <f>IF(D200=1,1,IF(D200&gt;1,#REF!+1,""))</f>
        <v>1</v>
      </c>
      <c r="C200" s="170" t="s">
        <v>2822</v>
      </c>
      <c r="D200" s="67">
        <v>1</v>
      </c>
      <c r="E200" s="67">
        <v>1</v>
      </c>
      <c r="F200" s="69">
        <v>30767</v>
      </c>
      <c r="G200" s="84">
        <v>38089030776</v>
      </c>
      <c r="H200" s="67">
        <v>6</v>
      </c>
      <c r="I200" s="82" t="s">
        <v>1263</v>
      </c>
      <c r="J200" s="159">
        <v>165</v>
      </c>
      <c r="K200" s="160">
        <v>10</v>
      </c>
      <c r="L200" s="161"/>
      <c r="M200" s="161" t="s">
        <v>806</v>
      </c>
    </row>
    <row r="201" spans="1:13" s="70" customFormat="1" ht="12.75">
      <c r="A201" s="62" t="str">
        <f>IF(D201=1,SUMIF(D$6:D201,1),"")</f>
        <v/>
      </c>
      <c r="B201" s="62">
        <f t="shared" si="4"/>
        <v>2</v>
      </c>
      <c r="C201" s="170" t="s">
        <v>2823</v>
      </c>
      <c r="D201" s="67">
        <v>3</v>
      </c>
      <c r="E201" s="67">
        <v>1</v>
      </c>
      <c r="F201" s="176">
        <v>39199</v>
      </c>
      <c r="G201" s="84" t="s">
        <v>2824</v>
      </c>
      <c r="H201" s="67">
        <v>6</v>
      </c>
      <c r="I201" s="82" t="s">
        <v>1263</v>
      </c>
      <c r="J201" s="159"/>
      <c r="K201" s="160"/>
      <c r="L201" s="161"/>
      <c r="M201" s="161" t="s">
        <v>806</v>
      </c>
    </row>
    <row r="202" spans="1:13" s="70" customFormat="1" ht="12.75">
      <c r="A202" s="62" t="str">
        <f>IF(D202=1,SUMIF(D$6:D202,1),"")</f>
        <v/>
      </c>
      <c r="B202" s="62">
        <f t="shared" si="4"/>
        <v>3</v>
      </c>
      <c r="C202" s="170" t="s">
        <v>2825</v>
      </c>
      <c r="D202" s="67">
        <v>4</v>
      </c>
      <c r="E202" s="67">
        <v>2</v>
      </c>
      <c r="F202" s="69">
        <v>23229</v>
      </c>
      <c r="G202" s="67" t="s">
        <v>2826</v>
      </c>
      <c r="H202" s="67">
        <v>1</v>
      </c>
      <c r="I202" s="82" t="s">
        <v>1263</v>
      </c>
      <c r="J202" s="159"/>
      <c r="K202" s="160"/>
      <c r="L202" s="161"/>
      <c r="M202" s="161" t="s">
        <v>806</v>
      </c>
    </row>
    <row r="203" spans="1:13" s="70" customFormat="1" ht="12.75">
      <c r="A203" s="62">
        <v>49</v>
      </c>
      <c r="B203" s="62">
        <v>1</v>
      </c>
      <c r="C203" s="89" t="s">
        <v>2827</v>
      </c>
      <c r="D203" s="62">
        <v>1</v>
      </c>
      <c r="E203" s="62">
        <v>2</v>
      </c>
      <c r="F203" s="79">
        <v>20520</v>
      </c>
      <c r="G203" s="72" t="s">
        <v>2828</v>
      </c>
      <c r="H203" s="67">
        <v>6</v>
      </c>
      <c r="I203" s="82" t="s">
        <v>1263</v>
      </c>
      <c r="J203" s="159">
        <v>175</v>
      </c>
      <c r="K203" s="160">
        <v>10</v>
      </c>
      <c r="L203" s="161"/>
      <c r="M203" s="161" t="s">
        <v>806</v>
      </c>
    </row>
    <row r="204" spans="1:13" s="70" customFormat="1" ht="12.75">
      <c r="A204" s="62" t="str">
        <f>IF(D204=1,SUMIF(D$6:D204,1),"")</f>
        <v/>
      </c>
      <c r="B204" s="62">
        <v>2</v>
      </c>
      <c r="C204" s="89" t="s">
        <v>2829</v>
      </c>
      <c r="D204" s="62">
        <v>3</v>
      </c>
      <c r="E204" s="62">
        <v>2</v>
      </c>
      <c r="F204" s="79">
        <v>32861</v>
      </c>
      <c r="G204" s="72" t="s">
        <v>2830</v>
      </c>
      <c r="H204" s="67">
        <v>6</v>
      </c>
      <c r="I204" s="82" t="s">
        <v>1263</v>
      </c>
      <c r="J204" s="159"/>
      <c r="K204" s="160"/>
      <c r="L204" s="161"/>
      <c r="M204" s="161" t="s">
        <v>806</v>
      </c>
    </row>
    <row r="205" spans="1:13" s="70" customFormat="1" ht="12.75">
      <c r="A205" s="62" t="str">
        <f>IF(D205=1,SUMIF(D$6:D205,1),"")</f>
        <v/>
      </c>
      <c r="B205" s="62"/>
      <c r="C205" s="170"/>
      <c r="D205" s="67"/>
      <c r="E205" s="67"/>
      <c r="F205" s="69"/>
      <c r="G205" s="67"/>
      <c r="H205" s="67"/>
      <c r="I205" s="82"/>
      <c r="J205" s="159"/>
      <c r="K205" s="160"/>
      <c r="L205" s="161"/>
      <c r="M205" s="161"/>
    </row>
    <row r="206" spans="1:13" s="70" customFormat="1" ht="12.75">
      <c r="A206" s="62">
        <v>50</v>
      </c>
      <c r="B206" s="62">
        <v>1</v>
      </c>
      <c r="C206" s="89" t="s">
        <v>1309</v>
      </c>
      <c r="D206" s="62">
        <v>1</v>
      </c>
      <c r="E206" s="62">
        <v>2</v>
      </c>
      <c r="F206" s="79">
        <v>25210</v>
      </c>
      <c r="G206" s="83">
        <v>38169001996</v>
      </c>
      <c r="H206" s="67">
        <v>6</v>
      </c>
      <c r="I206" s="82" t="s">
        <v>1263</v>
      </c>
      <c r="J206" s="159">
        <v>145</v>
      </c>
      <c r="K206" s="160">
        <v>20</v>
      </c>
      <c r="L206" s="161"/>
      <c r="M206" s="161" t="s">
        <v>806</v>
      </c>
    </row>
    <row r="207" spans="1:13" s="70" customFormat="1" ht="12.75">
      <c r="A207" s="62" t="str">
        <f>IF(D207=1,SUMIF(D$6:D207,1),"")</f>
        <v/>
      </c>
      <c r="B207" s="62">
        <v>2</v>
      </c>
      <c r="C207" s="89" t="s">
        <v>2831</v>
      </c>
      <c r="D207" s="62">
        <v>4</v>
      </c>
      <c r="E207" s="62">
        <v>2</v>
      </c>
      <c r="F207" s="79">
        <v>10634</v>
      </c>
      <c r="G207" s="177" t="s">
        <v>2832</v>
      </c>
      <c r="H207" s="67">
        <v>6</v>
      </c>
      <c r="I207" s="82" t="s">
        <v>1263</v>
      </c>
      <c r="J207" s="159"/>
      <c r="K207" s="160"/>
      <c r="L207" s="161"/>
      <c r="M207" s="161" t="s">
        <v>806</v>
      </c>
    </row>
    <row r="208" spans="1:13" s="70" customFormat="1" ht="12.75">
      <c r="A208" s="62">
        <v>51</v>
      </c>
      <c r="B208" s="62">
        <v>1</v>
      </c>
      <c r="C208" s="170" t="s">
        <v>659</v>
      </c>
      <c r="D208" s="67">
        <v>1</v>
      </c>
      <c r="E208" s="67">
        <v>1</v>
      </c>
      <c r="F208" s="69">
        <v>30691</v>
      </c>
      <c r="G208" s="72" t="s">
        <v>2833</v>
      </c>
      <c r="H208" s="82">
        <v>6</v>
      </c>
      <c r="I208" s="67" t="s">
        <v>1223</v>
      </c>
      <c r="J208" s="159">
        <v>145</v>
      </c>
      <c r="K208" s="160">
        <v>20</v>
      </c>
      <c r="L208" s="161"/>
      <c r="M208" s="161" t="s">
        <v>806</v>
      </c>
    </row>
    <row r="209" spans="1:13" s="70" customFormat="1" ht="12.75">
      <c r="A209" s="62" t="str">
        <f>IF(D209=1,SUMIF(D$6:D209,1),"")</f>
        <v/>
      </c>
      <c r="B209" s="62">
        <v>2</v>
      </c>
      <c r="C209" s="170" t="s">
        <v>2834</v>
      </c>
      <c r="D209" s="67">
        <v>2</v>
      </c>
      <c r="E209" s="67">
        <v>2</v>
      </c>
      <c r="F209" s="69">
        <v>31142</v>
      </c>
      <c r="G209" s="72" t="s">
        <v>2835</v>
      </c>
      <c r="H209" s="82">
        <v>6</v>
      </c>
      <c r="I209" s="67" t="s">
        <v>1223</v>
      </c>
      <c r="J209" s="159"/>
      <c r="K209" s="160"/>
      <c r="L209" s="161"/>
      <c r="M209" s="161" t="s">
        <v>806</v>
      </c>
    </row>
    <row r="210" spans="1:13" s="70" customFormat="1" ht="12.75">
      <c r="A210" s="62" t="str">
        <f>IF(D210=1,SUMIF(D$6:D210,1),"")</f>
        <v/>
      </c>
      <c r="B210" s="62">
        <v>3</v>
      </c>
      <c r="C210" s="170" t="s">
        <v>2836</v>
      </c>
      <c r="D210" s="67">
        <v>3</v>
      </c>
      <c r="E210" s="67">
        <v>2</v>
      </c>
      <c r="F210" s="69">
        <v>38143</v>
      </c>
      <c r="G210" s="73">
        <v>38304025604</v>
      </c>
      <c r="H210" s="82">
        <v>6</v>
      </c>
      <c r="I210" s="67" t="s">
        <v>1223</v>
      </c>
      <c r="J210" s="159"/>
      <c r="K210" s="160"/>
      <c r="L210" s="161"/>
      <c r="M210" s="161" t="s">
        <v>806</v>
      </c>
    </row>
    <row r="211" spans="1:13" s="70" customFormat="1" ht="12.75">
      <c r="A211" s="62" t="str">
        <f>IF(D211=1,SUMIF(D$6:D211,1),"")</f>
        <v/>
      </c>
      <c r="B211" s="62">
        <v>4</v>
      </c>
      <c r="C211" s="170" t="s">
        <v>2837</v>
      </c>
      <c r="D211" s="67">
        <v>3</v>
      </c>
      <c r="E211" s="67">
        <v>2</v>
      </c>
      <c r="F211" s="69">
        <v>38899</v>
      </c>
      <c r="G211" s="73">
        <v>38306009158</v>
      </c>
      <c r="H211" s="82">
        <v>6</v>
      </c>
      <c r="I211" s="67" t="s">
        <v>1223</v>
      </c>
      <c r="J211" s="159"/>
      <c r="K211" s="160"/>
      <c r="L211" s="161"/>
      <c r="M211" s="161" t="s">
        <v>806</v>
      </c>
    </row>
    <row r="212" spans="1:13" s="70" customFormat="1" ht="12.75">
      <c r="A212" s="62" t="str">
        <f>IF(D212=1,SUMIF(D$6:D212,1),"")</f>
        <v/>
      </c>
      <c r="B212" s="62">
        <v>5</v>
      </c>
      <c r="C212" s="170" t="s">
        <v>414</v>
      </c>
      <c r="D212" s="67">
        <v>3</v>
      </c>
      <c r="E212" s="67">
        <v>1</v>
      </c>
      <c r="F212" s="69">
        <v>40049</v>
      </c>
      <c r="G212" s="72" t="s">
        <v>2838</v>
      </c>
      <c r="H212" s="82">
        <v>6</v>
      </c>
      <c r="I212" s="67" t="s">
        <v>1223</v>
      </c>
      <c r="J212" s="159"/>
      <c r="K212" s="160"/>
      <c r="L212" s="161"/>
      <c r="M212" s="161" t="s">
        <v>806</v>
      </c>
    </row>
    <row r="213" spans="1:13" s="70" customFormat="1" ht="12.75">
      <c r="A213" s="62" t="str">
        <f>IF(D213=1,SUMIF(D$6:D213,1),"")</f>
        <v/>
      </c>
      <c r="B213" s="62">
        <v>6</v>
      </c>
      <c r="C213" s="170" t="s">
        <v>1305</v>
      </c>
      <c r="D213" s="67">
        <v>3</v>
      </c>
      <c r="E213" s="67">
        <v>1</v>
      </c>
      <c r="F213" s="69">
        <v>41072</v>
      </c>
      <c r="G213" s="72" t="s">
        <v>2839</v>
      </c>
      <c r="H213" s="82">
        <v>6</v>
      </c>
      <c r="I213" s="67" t="s">
        <v>1223</v>
      </c>
      <c r="J213" s="159"/>
      <c r="K213" s="160"/>
      <c r="L213" s="161"/>
      <c r="M213" s="161" t="s">
        <v>806</v>
      </c>
    </row>
    <row r="214" spans="1:13" s="70" customFormat="1" ht="12.75">
      <c r="A214" s="62">
        <v>52</v>
      </c>
      <c r="B214" s="62"/>
      <c r="C214" s="89" t="s">
        <v>2840</v>
      </c>
      <c r="D214" s="82">
        <v>1</v>
      </c>
      <c r="E214" s="82">
        <v>2</v>
      </c>
      <c r="F214" s="79">
        <v>23482</v>
      </c>
      <c r="G214" s="158" t="s">
        <v>2841</v>
      </c>
      <c r="H214" s="82">
        <v>6</v>
      </c>
      <c r="I214" s="67" t="s">
        <v>1223</v>
      </c>
      <c r="J214" s="159">
        <v>145</v>
      </c>
      <c r="K214" s="160">
        <v>10</v>
      </c>
      <c r="L214" s="161"/>
      <c r="M214" s="161" t="s">
        <v>806</v>
      </c>
    </row>
    <row r="215" spans="1:13" s="70" customFormat="1" ht="12.75">
      <c r="A215" s="62">
        <v>53</v>
      </c>
      <c r="B215" s="62">
        <v>1</v>
      </c>
      <c r="C215" s="89" t="s">
        <v>1055</v>
      </c>
      <c r="D215" s="62">
        <v>1</v>
      </c>
      <c r="E215" s="62">
        <v>1</v>
      </c>
      <c r="F215" s="79">
        <v>23062</v>
      </c>
      <c r="G215" s="72" t="s">
        <v>2842</v>
      </c>
      <c r="H215" s="161">
        <v>6</v>
      </c>
      <c r="I215" s="67" t="s">
        <v>1285</v>
      </c>
      <c r="J215" s="159">
        <v>145</v>
      </c>
      <c r="K215" s="160">
        <v>20</v>
      </c>
      <c r="L215" s="161"/>
      <c r="M215" s="161" t="s">
        <v>806</v>
      </c>
    </row>
    <row r="216" spans="1:13" s="70" customFormat="1" ht="12.75">
      <c r="A216" s="62" t="str">
        <f>IF(D216=1,SUMIF(D$6:D216,1),"")</f>
        <v/>
      </c>
      <c r="B216" s="62">
        <v>2</v>
      </c>
      <c r="C216" s="89" t="s">
        <v>939</v>
      </c>
      <c r="D216" s="62">
        <v>2</v>
      </c>
      <c r="E216" s="62">
        <v>2</v>
      </c>
      <c r="F216" s="79">
        <v>23911</v>
      </c>
      <c r="G216" s="72">
        <v>38165013406</v>
      </c>
      <c r="H216" s="161">
        <v>6</v>
      </c>
      <c r="I216" s="67" t="s">
        <v>1285</v>
      </c>
      <c r="J216" s="159"/>
      <c r="K216" s="160"/>
      <c r="L216" s="161"/>
      <c r="M216" s="161" t="s">
        <v>806</v>
      </c>
    </row>
    <row r="217" spans="1:13" s="70" customFormat="1" ht="12.75">
      <c r="A217" s="62" t="str">
        <f>IF(D217=1,SUMIF(D$6:D217,1),"")</f>
        <v/>
      </c>
      <c r="B217" s="62">
        <v>3</v>
      </c>
      <c r="C217" s="89" t="s">
        <v>2843</v>
      </c>
      <c r="D217" s="62">
        <v>3</v>
      </c>
      <c r="E217" s="62">
        <v>1</v>
      </c>
      <c r="F217" s="79">
        <v>34795</v>
      </c>
      <c r="G217" s="83">
        <v>38095039043</v>
      </c>
      <c r="H217" s="161">
        <v>6</v>
      </c>
      <c r="I217" s="67" t="s">
        <v>1285</v>
      </c>
      <c r="J217" s="159"/>
      <c r="K217" s="160"/>
      <c r="L217" s="161"/>
      <c r="M217" s="161" t="s">
        <v>806</v>
      </c>
    </row>
    <row r="218" spans="1:13" s="70" customFormat="1" ht="12.75">
      <c r="A218" s="62" t="str">
        <f>IF(D218=1,SUMIF(D$6:D218,1),"")</f>
        <v/>
      </c>
      <c r="B218" s="62">
        <v>4</v>
      </c>
      <c r="C218" s="89" t="s">
        <v>2844</v>
      </c>
      <c r="D218" s="62">
        <v>4</v>
      </c>
      <c r="E218" s="62">
        <v>2</v>
      </c>
      <c r="F218" s="79">
        <v>12853</v>
      </c>
      <c r="G218" s="72" t="s">
        <v>2845</v>
      </c>
      <c r="H218" s="161">
        <v>6</v>
      </c>
      <c r="I218" s="67" t="s">
        <v>1285</v>
      </c>
      <c r="J218" s="159"/>
      <c r="K218" s="160"/>
      <c r="L218" s="161"/>
      <c r="M218" s="161" t="s">
        <v>806</v>
      </c>
    </row>
    <row r="219" spans="1:13" s="70" customFormat="1" ht="12.75">
      <c r="A219" s="62" t="str">
        <f>IF(D219=1,SUMIF(D$6:D219,1),"")</f>
        <v/>
      </c>
      <c r="B219" s="62">
        <v>5</v>
      </c>
      <c r="C219" s="89" t="s">
        <v>2846</v>
      </c>
      <c r="D219" s="62">
        <v>3</v>
      </c>
      <c r="E219" s="62">
        <v>2</v>
      </c>
      <c r="F219" s="79">
        <v>34799</v>
      </c>
      <c r="G219" s="83">
        <v>14195004509</v>
      </c>
      <c r="H219" s="161">
        <v>3</v>
      </c>
      <c r="I219" s="67" t="s">
        <v>1285</v>
      </c>
      <c r="J219" s="159"/>
      <c r="K219" s="160"/>
      <c r="L219" s="161"/>
      <c r="M219" s="161" t="s">
        <v>806</v>
      </c>
    </row>
    <row r="220" spans="1:13" s="70" customFormat="1" ht="12.75">
      <c r="A220" s="62" t="str">
        <f>IF(D220=1,SUMIF(D$6:D220,1),"")</f>
        <v/>
      </c>
      <c r="B220" s="62">
        <v>6</v>
      </c>
      <c r="C220" s="89" t="s">
        <v>2847</v>
      </c>
      <c r="D220" s="62">
        <v>5</v>
      </c>
      <c r="E220" s="62">
        <v>1</v>
      </c>
      <c r="F220" s="79">
        <v>43472</v>
      </c>
      <c r="G220" s="83">
        <v>38219034166</v>
      </c>
      <c r="H220" s="161">
        <v>6</v>
      </c>
      <c r="I220" s="67" t="s">
        <v>1285</v>
      </c>
      <c r="J220" s="159"/>
      <c r="K220" s="160"/>
      <c r="L220" s="161"/>
      <c r="M220" s="161" t="s">
        <v>806</v>
      </c>
    </row>
    <row r="221" spans="1:13" s="70" customFormat="1" ht="12.75">
      <c r="A221" s="62" t="str">
        <f>IF(D221=1,SUMIF(D$6:D221,1),"")</f>
        <v/>
      </c>
      <c r="B221" s="62">
        <v>7</v>
      </c>
      <c r="C221" s="89" t="s">
        <v>2848</v>
      </c>
      <c r="D221" s="62">
        <v>5</v>
      </c>
      <c r="E221" s="62">
        <v>2</v>
      </c>
      <c r="F221" s="79">
        <v>44316</v>
      </c>
      <c r="G221" s="83">
        <v>38321008828</v>
      </c>
      <c r="H221" s="161">
        <v>6</v>
      </c>
      <c r="I221" s="67" t="s">
        <v>1285</v>
      </c>
      <c r="J221" s="159"/>
      <c r="K221" s="160"/>
      <c r="L221" s="161"/>
      <c r="M221" s="161" t="s">
        <v>806</v>
      </c>
    </row>
    <row r="222" spans="1:13" s="70" customFormat="1" ht="12.75">
      <c r="A222" s="62" t="str">
        <f>IF(D222=1,SUMIF(D$6:D222,1),"")</f>
        <v/>
      </c>
      <c r="B222" s="62">
        <v>8</v>
      </c>
      <c r="C222" s="89" t="s">
        <v>2382</v>
      </c>
      <c r="D222" s="62">
        <v>4</v>
      </c>
      <c r="E222" s="62">
        <v>1</v>
      </c>
      <c r="F222" s="79">
        <v>8843</v>
      </c>
      <c r="G222" s="83">
        <v>38024001312</v>
      </c>
      <c r="H222" s="161">
        <v>6</v>
      </c>
      <c r="I222" s="67" t="s">
        <v>1285</v>
      </c>
      <c r="J222" s="159"/>
      <c r="K222" s="160"/>
      <c r="L222" s="161"/>
      <c r="M222" s="161" t="s">
        <v>806</v>
      </c>
    </row>
    <row r="223" spans="1:13" s="70" customFormat="1" ht="12.75">
      <c r="A223" s="62">
        <v>54</v>
      </c>
      <c r="B223" s="62">
        <v>1</v>
      </c>
      <c r="C223" s="89" t="s">
        <v>2849</v>
      </c>
      <c r="D223" s="62">
        <v>1</v>
      </c>
      <c r="E223" s="62">
        <v>1</v>
      </c>
      <c r="F223" s="79">
        <v>24025</v>
      </c>
      <c r="G223" s="83">
        <v>38065004327</v>
      </c>
      <c r="H223" s="161">
        <v>6</v>
      </c>
      <c r="I223" s="67" t="s">
        <v>1285</v>
      </c>
      <c r="J223" s="159">
        <v>165</v>
      </c>
      <c r="K223" s="160">
        <v>30</v>
      </c>
      <c r="L223" s="161"/>
      <c r="M223" s="161" t="s">
        <v>806</v>
      </c>
    </row>
    <row r="224" spans="1:13" s="70" customFormat="1" ht="12.75">
      <c r="A224" s="62" t="str">
        <f>IF(D224=1,SUMIF(D$6:D224,1),"")</f>
        <v/>
      </c>
      <c r="B224" s="62">
        <v>2</v>
      </c>
      <c r="C224" s="89" t="s">
        <v>2850</v>
      </c>
      <c r="D224" s="62">
        <v>2</v>
      </c>
      <c r="E224" s="62">
        <v>2</v>
      </c>
      <c r="F224" s="79">
        <v>25328</v>
      </c>
      <c r="G224" s="72" t="s">
        <v>2851</v>
      </c>
      <c r="H224" s="161">
        <v>6</v>
      </c>
      <c r="I224" s="67" t="s">
        <v>1285</v>
      </c>
      <c r="J224" s="159"/>
      <c r="K224" s="160"/>
      <c r="L224" s="161"/>
      <c r="M224" s="161" t="s">
        <v>806</v>
      </c>
    </row>
    <row r="225" spans="1:13" s="70" customFormat="1" ht="12.75">
      <c r="A225" s="62" t="str">
        <f>IF(D225=1,SUMIF(D$6:D225,1),"")</f>
        <v/>
      </c>
      <c r="B225" s="62">
        <v>3</v>
      </c>
      <c r="C225" s="89" t="s">
        <v>2852</v>
      </c>
      <c r="D225" s="62">
        <v>3</v>
      </c>
      <c r="E225" s="62">
        <v>1</v>
      </c>
      <c r="F225" s="79">
        <v>41405</v>
      </c>
      <c r="G225" s="72" t="s">
        <v>2853</v>
      </c>
      <c r="H225" s="161">
        <v>6</v>
      </c>
      <c r="I225" s="67" t="s">
        <v>1285</v>
      </c>
      <c r="J225" s="159"/>
      <c r="K225" s="160"/>
      <c r="L225" s="161"/>
      <c r="M225" s="161" t="s">
        <v>806</v>
      </c>
    </row>
    <row r="226" spans="1:13" s="70" customFormat="1" ht="12.75">
      <c r="A226" s="62" t="str">
        <f>IF(D226=1,SUMIF(D$6:D226,1),"")</f>
        <v/>
      </c>
      <c r="B226" s="62"/>
      <c r="C226" s="89"/>
      <c r="D226" s="62"/>
      <c r="E226" s="62"/>
      <c r="F226" s="79"/>
      <c r="G226" s="72"/>
      <c r="H226" s="161"/>
      <c r="I226" s="67"/>
      <c r="J226" s="159"/>
      <c r="K226" s="160"/>
      <c r="L226" s="161"/>
      <c r="M226" s="161"/>
    </row>
    <row r="227" spans="1:13" s="70" customFormat="1" ht="12.75">
      <c r="A227" s="62">
        <v>55</v>
      </c>
      <c r="B227" s="62">
        <v>1</v>
      </c>
      <c r="C227" s="89" t="s">
        <v>2854</v>
      </c>
      <c r="D227" s="62">
        <v>1</v>
      </c>
      <c r="E227" s="62">
        <v>1</v>
      </c>
      <c r="F227" s="79">
        <v>31520</v>
      </c>
      <c r="G227" s="72" t="s">
        <v>2855</v>
      </c>
      <c r="H227" s="161">
        <v>6</v>
      </c>
      <c r="I227" s="67" t="s">
        <v>1285</v>
      </c>
      <c r="J227" s="159">
        <v>200</v>
      </c>
      <c r="K227" s="160">
        <v>20</v>
      </c>
      <c r="L227" s="161"/>
      <c r="M227" s="161" t="s">
        <v>806</v>
      </c>
    </row>
    <row r="228" spans="1:13" s="70" customFormat="1" ht="12.75">
      <c r="A228" s="62" t="str">
        <f>IF(D228=1,SUMIF(D$6:D228,1),"")</f>
        <v/>
      </c>
      <c r="B228" s="62">
        <v>2</v>
      </c>
      <c r="C228" s="89" t="s">
        <v>2856</v>
      </c>
      <c r="D228" s="62">
        <v>2</v>
      </c>
      <c r="E228" s="62">
        <v>2</v>
      </c>
      <c r="F228" s="79">
        <v>32489</v>
      </c>
      <c r="G228" s="83">
        <v>38188010968</v>
      </c>
      <c r="H228" s="161">
        <v>6</v>
      </c>
      <c r="I228" s="67" t="s">
        <v>1285</v>
      </c>
      <c r="J228" s="159"/>
      <c r="K228" s="160"/>
      <c r="L228" s="161"/>
      <c r="M228" s="161" t="s">
        <v>806</v>
      </c>
    </row>
    <row r="229" spans="1:13" s="70" customFormat="1" ht="12.75">
      <c r="A229" s="62" t="str">
        <f>IF(D229=1,SUMIF(D$6:D229,1),"")</f>
        <v/>
      </c>
      <c r="B229" s="62">
        <v>3</v>
      </c>
      <c r="C229" s="89" t="s">
        <v>2857</v>
      </c>
      <c r="D229" s="62">
        <v>3</v>
      </c>
      <c r="E229" s="62">
        <v>2</v>
      </c>
      <c r="F229" s="79">
        <v>40720</v>
      </c>
      <c r="G229" s="72" t="s">
        <v>2858</v>
      </c>
      <c r="H229" s="161">
        <v>6</v>
      </c>
      <c r="I229" s="67" t="s">
        <v>1285</v>
      </c>
      <c r="J229" s="159"/>
      <c r="K229" s="160"/>
      <c r="L229" s="161"/>
      <c r="M229" s="161" t="s">
        <v>806</v>
      </c>
    </row>
    <row r="230" spans="1:13" s="70" customFormat="1" ht="12.75">
      <c r="A230" s="62" t="str">
        <f>IF(D230=1,SUMIF(D$6:D230,1),"")</f>
        <v/>
      </c>
      <c r="B230" s="62">
        <v>4</v>
      </c>
      <c r="C230" s="89" t="s">
        <v>2859</v>
      </c>
      <c r="D230" s="62">
        <v>3</v>
      </c>
      <c r="E230" s="62">
        <v>2</v>
      </c>
      <c r="F230" s="79">
        <v>41209</v>
      </c>
      <c r="G230" s="72" t="s">
        <v>2860</v>
      </c>
      <c r="H230" s="161">
        <v>6</v>
      </c>
      <c r="I230" s="67" t="s">
        <v>1285</v>
      </c>
      <c r="J230" s="159"/>
      <c r="K230" s="160"/>
      <c r="L230" s="161"/>
      <c r="M230" s="161" t="s">
        <v>806</v>
      </c>
    </row>
    <row r="231" spans="1:13" s="70" customFormat="1" ht="12.75">
      <c r="A231" s="62" t="str">
        <f>IF(D231=1,SUMIF(D$6:D231,1),"")</f>
        <v/>
      </c>
      <c r="B231" s="62">
        <v>5</v>
      </c>
      <c r="C231" s="89" t="s">
        <v>2861</v>
      </c>
      <c r="D231" s="62">
        <v>3</v>
      </c>
      <c r="E231" s="62">
        <v>1</v>
      </c>
      <c r="F231" s="79">
        <v>41986</v>
      </c>
      <c r="G231" s="83">
        <v>38214039933</v>
      </c>
      <c r="H231" s="161">
        <v>6</v>
      </c>
      <c r="I231" s="67" t="s">
        <v>1285</v>
      </c>
      <c r="J231" s="159"/>
      <c r="K231" s="160"/>
      <c r="L231" s="161"/>
      <c r="M231" s="161" t="s">
        <v>806</v>
      </c>
    </row>
    <row r="232" spans="1:13" s="70" customFormat="1" ht="12.75">
      <c r="A232" s="62">
        <v>56</v>
      </c>
      <c r="B232" s="62">
        <v>1</v>
      </c>
      <c r="C232" s="89" t="s">
        <v>2862</v>
      </c>
      <c r="D232" s="62">
        <v>1</v>
      </c>
      <c r="E232" s="62">
        <v>1</v>
      </c>
      <c r="F232" s="79">
        <v>20700</v>
      </c>
      <c r="G232" s="72">
        <v>38056015722</v>
      </c>
      <c r="H232" s="161">
        <v>6</v>
      </c>
      <c r="I232" s="67" t="s">
        <v>1285</v>
      </c>
      <c r="J232" s="159">
        <v>145</v>
      </c>
      <c r="K232" s="160">
        <v>20</v>
      </c>
      <c r="L232" s="161"/>
      <c r="M232" s="161" t="s">
        <v>806</v>
      </c>
    </row>
    <row r="233" spans="1:13" s="70" customFormat="1" ht="12.75">
      <c r="A233" s="62" t="str">
        <f>IF(D233=1,SUMIF(D$6:D233,1),"")</f>
        <v/>
      </c>
      <c r="B233" s="62">
        <v>2</v>
      </c>
      <c r="C233" s="89" t="s">
        <v>2863</v>
      </c>
      <c r="D233" s="62">
        <v>2</v>
      </c>
      <c r="E233" s="62">
        <v>2</v>
      </c>
      <c r="F233" s="79">
        <v>24239</v>
      </c>
      <c r="G233" s="83">
        <v>38166030079</v>
      </c>
      <c r="H233" s="161">
        <v>6</v>
      </c>
      <c r="I233" s="67" t="s">
        <v>1285</v>
      </c>
      <c r="J233" s="159"/>
      <c r="K233" s="160"/>
      <c r="L233" s="161"/>
      <c r="M233" s="161" t="s">
        <v>806</v>
      </c>
    </row>
    <row r="234" spans="1:13" s="70" customFormat="1" ht="19.5" customHeight="1">
      <c r="A234" s="62">
        <v>57</v>
      </c>
      <c r="B234" s="62">
        <f>IF(D234=1,1,IF(D234&gt;1,#REF!+1,""))</f>
        <v>1</v>
      </c>
      <c r="C234" s="178" t="s">
        <v>2864</v>
      </c>
      <c r="D234" s="179">
        <v>1</v>
      </c>
      <c r="E234" s="180">
        <v>1</v>
      </c>
      <c r="F234" s="181">
        <v>25001</v>
      </c>
      <c r="G234" s="182" t="s">
        <v>2865</v>
      </c>
      <c r="H234" s="183">
        <v>6</v>
      </c>
      <c r="I234" s="180" t="s">
        <v>2287</v>
      </c>
      <c r="J234" s="84">
        <v>180</v>
      </c>
      <c r="K234" s="84">
        <v>20</v>
      </c>
      <c r="L234" s="175"/>
      <c r="M234" s="82" t="s">
        <v>2821</v>
      </c>
    </row>
    <row r="235" spans="1:13" s="70" customFormat="1" ht="19.5" customHeight="1">
      <c r="A235" s="62" t="str">
        <f>IF(D235=1,SUMIF(D$10:D235,1),"")</f>
        <v/>
      </c>
      <c r="B235" s="62">
        <f>IF(D235=1,1,IF(D235&gt;1,B234+1,""))</f>
        <v>2</v>
      </c>
      <c r="C235" s="178" t="s">
        <v>2273</v>
      </c>
      <c r="D235" s="179">
        <v>3</v>
      </c>
      <c r="E235" s="180">
        <v>1</v>
      </c>
      <c r="F235" s="181">
        <v>33181</v>
      </c>
      <c r="G235" s="182" t="s">
        <v>2866</v>
      </c>
      <c r="H235" s="183">
        <v>6</v>
      </c>
      <c r="I235" s="180" t="s">
        <v>2287</v>
      </c>
      <c r="J235" s="84"/>
      <c r="K235" s="84"/>
      <c r="L235" s="175"/>
      <c r="M235" s="82"/>
    </row>
    <row r="236" spans="1:13" s="70" customFormat="1" ht="15.75" customHeight="1">
      <c r="A236" s="62">
        <v>58</v>
      </c>
      <c r="B236" s="62">
        <v>1</v>
      </c>
      <c r="C236" s="184" t="s">
        <v>2517</v>
      </c>
      <c r="D236" s="183">
        <v>1</v>
      </c>
      <c r="E236" s="180">
        <v>1</v>
      </c>
      <c r="F236" s="181">
        <v>28743</v>
      </c>
      <c r="G236" s="182" t="s">
        <v>2867</v>
      </c>
      <c r="H236" s="183">
        <v>6</v>
      </c>
      <c r="I236" s="185" t="s">
        <v>1378</v>
      </c>
      <c r="J236" s="60">
        <v>155</v>
      </c>
      <c r="K236" s="60">
        <v>10</v>
      </c>
      <c r="L236" s="82"/>
      <c r="M236" s="82" t="s">
        <v>2821</v>
      </c>
    </row>
    <row r="237" spans="1:13" s="70" customFormat="1" ht="15.75" customHeight="1">
      <c r="A237" s="62" t="str">
        <f>IF(D237=1,SUMIF(D$10:D237,1),"")</f>
        <v/>
      </c>
      <c r="B237" s="62">
        <v>2</v>
      </c>
      <c r="C237" s="186" t="s">
        <v>2868</v>
      </c>
      <c r="D237" s="179">
        <v>3</v>
      </c>
      <c r="E237" s="180">
        <v>2</v>
      </c>
      <c r="F237" s="187" t="s">
        <v>2869</v>
      </c>
      <c r="G237" s="88" t="s">
        <v>2870</v>
      </c>
      <c r="H237" s="180">
        <v>6</v>
      </c>
      <c r="I237" s="180" t="s">
        <v>1378</v>
      </c>
      <c r="J237" s="82"/>
      <c r="K237" s="82"/>
      <c r="L237" s="175"/>
      <c r="M237" s="82" t="s">
        <v>2821</v>
      </c>
    </row>
    <row r="238" spans="1:13" s="70" customFormat="1" ht="15.75" customHeight="1">
      <c r="A238" s="62"/>
      <c r="B238" s="62">
        <v>3</v>
      </c>
      <c r="C238" s="188" t="s">
        <v>2871</v>
      </c>
      <c r="D238" s="183">
        <v>5</v>
      </c>
      <c r="E238" s="189">
        <v>2</v>
      </c>
      <c r="F238" s="190" t="s">
        <v>2872</v>
      </c>
      <c r="G238" s="191" t="s">
        <v>2873</v>
      </c>
      <c r="H238" s="183">
        <v>6</v>
      </c>
      <c r="I238" s="180" t="s">
        <v>1378</v>
      </c>
      <c r="J238" s="60"/>
      <c r="K238" s="60"/>
      <c r="L238" s="175"/>
      <c r="M238" s="82" t="s">
        <v>2821</v>
      </c>
    </row>
    <row r="239" spans="1:13" s="70" customFormat="1" ht="15.75" customHeight="1">
      <c r="A239" s="62"/>
      <c r="B239" s="62">
        <v>4</v>
      </c>
      <c r="C239" s="188" t="s">
        <v>1921</v>
      </c>
      <c r="D239" s="183">
        <v>5</v>
      </c>
      <c r="E239" s="189">
        <v>1</v>
      </c>
      <c r="F239" s="181" t="s">
        <v>2874</v>
      </c>
      <c r="G239" s="182" t="s">
        <v>2875</v>
      </c>
      <c r="H239" s="183">
        <v>6</v>
      </c>
      <c r="I239" s="180" t="s">
        <v>1378</v>
      </c>
      <c r="J239" s="60"/>
      <c r="K239" s="60"/>
      <c r="L239" s="175"/>
      <c r="M239" s="82" t="s">
        <v>2821</v>
      </c>
    </row>
    <row r="240" spans="1:13" s="70" customFormat="1" ht="15.75" customHeight="1">
      <c r="A240" s="62">
        <v>59</v>
      </c>
      <c r="B240" s="62">
        <v>1</v>
      </c>
      <c r="C240" s="192" t="s">
        <v>2876</v>
      </c>
      <c r="D240" s="183">
        <v>1</v>
      </c>
      <c r="E240" s="189">
        <v>1</v>
      </c>
      <c r="F240" s="181">
        <v>30776</v>
      </c>
      <c r="G240" s="182" t="s">
        <v>2877</v>
      </c>
      <c r="H240" s="183">
        <v>6</v>
      </c>
      <c r="I240" s="185" t="s">
        <v>1378</v>
      </c>
      <c r="J240" s="60">
        <v>180</v>
      </c>
      <c r="K240" s="60">
        <v>10</v>
      </c>
      <c r="L240" s="82"/>
      <c r="M240" s="82" t="s">
        <v>2821</v>
      </c>
    </row>
    <row r="241" spans="1:22" s="70" customFormat="1" ht="15.75" customHeight="1">
      <c r="A241" s="62"/>
      <c r="B241" s="62">
        <v>2</v>
      </c>
      <c r="C241" s="188" t="s">
        <v>2878</v>
      </c>
      <c r="D241" s="183">
        <v>3</v>
      </c>
      <c r="E241" s="189">
        <v>1</v>
      </c>
      <c r="F241" s="181">
        <v>45292</v>
      </c>
      <c r="G241" s="182" t="s">
        <v>2879</v>
      </c>
      <c r="H241" s="183">
        <v>6</v>
      </c>
      <c r="I241" s="180" t="s">
        <v>1378</v>
      </c>
      <c r="J241" s="60"/>
      <c r="K241" s="60"/>
      <c r="L241" s="175"/>
      <c r="M241" s="82" t="s">
        <v>2821</v>
      </c>
    </row>
    <row r="242" spans="1:22" s="70" customFormat="1" ht="15.75" customHeight="1">
      <c r="A242" s="62">
        <v>60</v>
      </c>
      <c r="B242" s="62">
        <v>1</v>
      </c>
      <c r="C242" s="192" t="s">
        <v>2880</v>
      </c>
      <c r="D242" s="183">
        <v>1</v>
      </c>
      <c r="E242" s="189">
        <v>1</v>
      </c>
      <c r="F242" s="181" t="s">
        <v>2881</v>
      </c>
      <c r="G242" s="193" t="s">
        <v>2882</v>
      </c>
      <c r="H242" s="194">
        <v>6</v>
      </c>
      <c r="I242" s="185" t="s">
        <v>1378</v>
      </c>
      <c r="J242" s="60">
        <v>145</v>
      </c>
      <c r="K242" s="60">
        <v>10</v>
      </c>
      <c r="L242" s="82"/>
      <c r="M242" s="82" t="s">
        <v>2821</v>
      </c>
    </row>
    <row r="243" spans="1:22" s="70" customFormat="1" ht="15.75" customHeight="1">
      <c r="A243" s="62"/>
      <c r="B243" s="62">
        <v>2</v>
      </c>
      <c r="C243" s="188" t="s">
        <v>1492</v>
      </c>
      <c r="D243" s="183">
        <v>2</v>
      </c>
      <c r="E243" s="189">
        <v>2</v>
      </c>
      <c r="F243" s="181" t="s">
        <v>2883</v>
      </c>
      <c r="G243" s="195" t="s">
        <v>2884</v>
      </c>
      <c r="H243" s="189">
        <v>6</v>
      </c>
      <c r="I243" s="180" t="s">
        <v>1378</v>
      </c>
      <c r="J243" s="60"/>
      <c r="K243" s="60"/>
      <c r="L243" s="175"/>
      <c r="M243" s="82" t="s">
        <v>2821</v>
      </c>
    </row>
    <row r="244" spans="1:22" s="70" customFormat="1" ht="15.75" customHeight="1">
      <c r="A244" s="62"/>
      <c r="B244" s="62">
        <v>3</v>
      </c>
      <c r="C244" s="188" t="s">
        <v>2885</v>
      </c>
      <c r="D244" s="183">
        <v>4</v>
      </c>
      <c r="E244" s="189">
        <v>2</v>
      </c>
      <c r="F244" s="181" t="s">
        <v>2886</v>
      </c>
      <c r="G244" s="195" t="s">
        <v>2887</v>
      </c>
      <c r="H244" s="189">
        <v>6</v>
      </c>
      <c r="I244" s="180" t="s">
        <v>1378</v>
      </c>
      <c r="J244" s="60"/>
      <c r="K244" s="60"/>
      <c r="L244" s="175"/>
      <c r="M244" s="82" t="s">
        <v>2821</v>
      </c>
    </row>
    <row r="245" spans="1:22" s="70" customFormat="1" ht="15.75" customHeight="1">
      <c r="A245" s="62"/>
      <c r="B245" s="62">
        <v>4</v>
      </c>
      <c r="C245" s="188" t="s">
        <v>2112</v>
      </c>
      <c r="D245" s="183">
        <v>3</v>
      </c>
      <c r="E245" s="189">
        <v>2</v>
      </c>
      <c r="F245" s="181" t="s">
        <v>2888</v>
      </c>
      <c r="G245" s="195" t="s">
        <v>2889</v>
      </c>
      <c r="H245" s="189">
        <v>6</v>
      </c>
      <c r="I245" s="180" t="s">
        <v>1378</v>
      </c>
      <c r="J245" s="60"/>
      <c r="K245" s="60"/>
      <c r="L245" s="175"/>
      <c r="M245" s="82" t="s">
        <v>2821</v>
      </c>
    </row>
    <row r="246" spans="1:22" s="70" customFormat="1" ht="15.75" customHeight="1">
      <c r="A246" s="62"/>
      <c r="B246" s="62">
        <v>5</v>
      </c>
      <c r="C246" s="188" t="s">
        <v>2829</v>
      </c>
      <c r="D246" s="183">
        <v>3</v>
      </c>
      <c r="E246" s="189">
        <v>2</v>
      </c>
      <c r="F246" s="181" t="s">
        <v>2890</v>
      </c>
      <c r="G246" s="195" t="s">
        <v>2891</v>
      </c>
      <c r="H246" s="189">
        <v>6</v>
      </c>
      <c r="I246" s="180" t="s">
        <v>1378</v>
      </c>
      <c r="J246" s="60"/>
      <c r="K246" s="60"/>
      <c r="L246" s="175"/>
      <c r="M246" s="82" t="s">
        <v>2821</v>
      </c>
    </row>
    <row r="247" spans="1:22" s="70" customFormat="1" ht="15.75" customHeight="1">
      <c r="A247" s="62"/>
      <c r="B247" s="62">
        <v>6</v>
      </c>
      <c r="C247" s="188" t="s">
        <v>2892</v>
      </c>
      <c r="D247" s="183">
        <v>3</v>
      </c>
      <c r="E247" s="189">
        <v>1</v>
      </c>
      <c r="F247" s="181" t="s">
        <v>2893</v>
      </c>
      <c r="G247" s="195" t="s">
        <v>2894</v>
      </c>
      <c r="H247" s="189">
        <v>6</v>
      </c>
      <c r="I247" s="180" t="s">
        <v>1378</v>
      </c>
      <c r="J247" s="60"/>
      <c r="K247" s="60"/>
      <c r="L247" s="175"/>
      <c r="M247" s="82" t="s">
        <v>2821</v>
      </c>
    </row>
    <row r="248" spans="1:22" s="70" customFormat="1" ht="15.75" customHeight="1">
      <c r="A248" s="62"/>
      <c r="B248" s="62">
        <v>7</v>
      </c>
      <c r="C248" s="188" t="s">
        <v>2895</v>
      </c>
      <c r="D248" s="183">
        <v>3</v>
      </c>
      <c r="E248" s="189">
        <v>1</v>
      </c>
      <c r="F248" s="181" t="s">
        <v>2896</v>
      </c>
      <c r="G248" s="195" t="s">
        <v>2897</v>
      </c>
      <c r="H248" s="189">
        <v>6</v>
      </c>
      <c r="I248" s="180" t="s">
        <v>1378</v>
      </c>
      <c r="J248" s="60"/>
      <c r="K248" s="60"/>
      <c r="L248" s="175"/>
      <c r="M248" s="82" t="s">
        <v>2821</v>
      </c>
    </row>
    <row r="249" spans="1:22" s="77" customFormat="1" ht="15.6" customHeight="1">
      <c r="A249" s="62">
        <v>61</v>
      </c>
      <c r="B249" s="62">
        <f>IF(D249=1,1,IF(D249&gt;1,#REF!+1,""))</f>
        <v>1</v>
      </c>
      <c r="C249" s="71" t="s">
        <v>251</v>
      </c>
      <c r="D249" s="66">
        <v>1</v>
      </c>
      <c r="E249" s="66">
        <v>2</v>
      </c>
      <c r="F249" s="87" t="s">
        <v>252</v>
      </c>
      <c r="G249" s="65" t="s">
        <v>743</v>
      </c>
      <c r="H249" s="86">
        <v>6</v>
      </c>
      <c r="I249" s="65" t="s">
        <v>239</v>
      </c>
      <c r="J249" s="65" t="s">
        <v>893</v>
      </c>
      <c r="K249" s="65" t="s">
        <v>800</v>
      </c>
      <c r="L249" s="65" t="s">
        <v>809</v>
      </c>
      <c r="M249" s="65" t="s">
        <v>806</v>
      </c>
      <c r="N249" s="196" t="s">
        <v>239</v>
      </c>
      <c r="O249" s="196">
        <v>1</v>
      </c>
      <c r="P249" s="196"/>
    </row>
    <row r="250" spans="1:22" s="197" customFormat="1" ht="15.6" customHeight="1">
      <c r="A250" s="62" t="str">
        <f>IF(D250=1,SUMIF(D$6:D250,1),"")</f>
        <v/>
      </c>
      <c r="B250" s="62">
        <f>IF(D250=1,1,IF(D250&gt;1,B249+1,""))</f>
        <v>2</v>
      </c>
      <c r="C250" s="71" t="s">
        <v>253</v>
      </c>
      <c r="D250" s="66">
        <v>2</v>
      </c>
      <c r="E250" s="66">
        <v>1</v>
      </c>
      <c r="F250" s="87" t="s">
        <v>254</v>
      </c>
      <c r="G250" s="81" t="s">
        <v>497</v>
      </c>
      <c r="H250" s="86">
        <v>1</v>
      </c>
      <c r="I250" s="81" t="s">
        <v>239</v>
      </c>
      <c r="J250" s="81"/>
      <c r="K250" s="81"/>
      <c r="L250" s="81"/>
      <c r="M250" s="81" t="s">
        <v>806</v>
      </c>
      <c r="N250" s="196" t="s">
        <v>239</v>
      </c>
      <c r="O250" s="196">
        <v>1</v>
      </c>
      <c r="P250" s="196"/>
    </row>
    <row r="251" spans="1:22" s="77" customFormat="1" ht="15.6" customHeight="1">
      <c r="A251" s="62" t="str">
        <f>IF(D251=1,SUMIF(D$6:D251,1),"")</f>
        <v/>
      </c>
      <c r="B251" s="62">
        <f>IF(D251=1,1,IF(D251&gt;1,B250+1,""))</f>
        <v>3</v>
      </c>
      <c r="C251" s="71" t="s">
        <v>255</v>
      </c>
      <c r="D251" s="66">
        <v>3</v>
      </c>
      <c r="E251" s="66">
        <v>1</v>
      </c>
      <c r="F251" s="87" t="s">
        <v>256</v>
      </c>
      <c r="G251" s="65" t="s">
        <v>744</v>
      </c>
      <c r="H251" s="86">
        <v>1</v>
      </c>
      <c r="I251" s="65" t="s">
        <v>239</v>
      </c>
      <c r="J251" s="65"/>
      <c r="K251" s="65"/>
      <c r="L251" s="65"/>
      <c r="M251" s="65" t="s">
        <v>806</v>
      </c>
      <c r="N251" s="196" t="s">
        <v>239</v>
      </c>
      <c r="O251" s="196">
        <v>1</v>
      </c>
      <c r="P251" s="196"/>
    </row>
    <row r="252" spans="1:22" s="77" customFormat="1" ht="15.6" customHeight="1">
      <c r="A252" s="62" t="str">
        <f>IF(D252=1,SUMIF(D$6:D252,1),"")</f>
        <v/>
      </c>
      <c r="B252" s="62">
        <f>IF(D252=1,1,IF(D252&gt;1,B251+1,""))</f>
        <v>4</v>
      </c>
      <c r="C252" s="71" t="s">
        <v>257</v>
      </c>
      <c r="D252" s="66">
        <v>3</v>
      </c>
      <c r="E252" s="66">
        <v>1</v>
      </c>
      <c r="F252" s="87" t="s">
        <v>258</v>
      </c>
      <c r="G252" s="158" t="s">
        <v>553</v>
      </c>
      <c r="H252" s="86">
        <v>1</v>
      </c>
      <c r="I252" s="158" t="s">
        <v>239</v>
      </c>
      <c r="J252" s="158"/>
      <c r="K252" s="158"/>
      <c r="L252" s="158"/>
      <c r="M252" s="158" t="s">
        <v>806</v>
      </c>
      <c r="N252" s="196" t="s">
        <v>239</v>
      </c>
      <c r="O252" s="196">
        <v>1</v>
      </c>
      <c r="P252" s="196"/>
      <c r="V252" s="197"/>
    </row>
    <row r="253" spans="1:22" s="197" customFormat="1" ht="15.6" customHeight="1">
      <c r="A253" s="62">
        <v>62</v>
      </c>
      <c r="B253" s="62">
        <f>IF(D253=1,1,IF(D253&gt;1,'[9]DS HCN'!#REF!+1,""))</f>
        <v>1</v>
      </c>
      <c r="C253" s="71" t="s">
        <v>454</v>
      </c>
      <c r="D253" s="62">
        <v>1</v>
      </c>
      <c r="E253" s="62">
        <v>1</v>
      </c>
      <c r="F253" s="87">
        <v>22921</v>
      </c>
      <c r="G253" s="123" t="s">
        <v>534</v>
      </c>
      <c r="H253" s="198">
        <v>6</v>
      </c>
      <c r="I253" s="158" t="s">
        <v>239</v>
      </c>
      <c r="J253" s="123" t="s">
        <v>816</v>
      </c>
      <c r="K253" s="123" t="s">
        <v>800</v>
      </c>
      <c r="L253" s="123" t="s">
        <v>809</v>
      </c>
      <c r="M253" s="158" t="s">
        <v>806</v>
      </c>
      <c r="N253" s="196" t="s">
        <v>239</v>
      </c>
      <c r="O253" s="196">
        <v>6</v>
      </c>
      <c r="P253" s="196"/>
      <c r="Q253" s="77"/>
      <c r="R253" s="77"/>
      <c r="S253" s="77"/>
      <c r="V253" s="77"/>
    </row>
    <row r="254" spans="1:22" s="77" customFormat="1" ht="15.6" customHeight="1">
      <c r="A254" s="62" t="str">
        <f>IF(D254=1,SUMIF(D$11:D254,1),"")</f>
        <v/>
      </c>
      <c r="B254" s="62">
        <f>IF(D254=1,1,IF(D254&gt;1,B253+1,""))</f>
        <v>2</v>
      </c>
      <c r="C254" s="71" t="s">
        <v>767</v>
      </c>
      <c r="D254" s="62">
        <v>2</v>
      </c>
      <c r="E254" s="62">
        <v>2</v>
      </c>
      <c r="F254" s="87">
        <v>23872</v>
      </c>
      <c r="G254" s="80" t="s">
        <v>766</v>
      </c>
      <c r="H254" s="86">
        <v>6</v>
      </c>
      <c r="I254" s="158" t="s">
        <v>239</v>
      </c>
      <c r="J254" s="80"/>
      <c r="K254" s="80"/>
      <c r="L254" s="80"/>
      <c r="M254" s="158" t="s">
        <v>806</v>
      </c>
      <c r="N254" s="196" t="s">
        <v>239</v>
      </c>
      <c r="O254" s="196">
        <v>6</v>
      </c>
      <c r="P254" s="196"/>
      <c r="Q254" s="197"/>
      <c r="R254" s="197"/>
      <c r="S254" s="197"/>
      <c r="V254" s="197"/>
    </row>
    <row r="255" spans="1:22" s="77" customFormat="1" ht="15.6" customHeight="1">
      <c r="A255" s="62" t="str">
        <f>IF(D255=1,SUMIF(D$11:D255,1),"")</f>
        <v/>
      </c>
      <c r="B255" s="62">
        <f>IF(D255=1,1,IF(D255&gt;1,B254+1,""))</f>
        <v>3</v>
      </c>
      <c r="C255" s="71" t="s">
        <v>455</v>
      </c>
      <c r="D255" s="62">
        <v>3</v>
      </c>
      <c r="E255" s="62">
        <v>1</v>
      </c>
      <c r="F255" s="87" t="s">
        <v>456</v>
      </c>
      <c r="G255" s="80" t="s">
        <v>635</v>
      </c>
      <c r="H255" s="86">
        <v>6</v>
      </c>
      <c r="I255" s="158" t="s">
        <v>239</v>
      </c>
      <c r="J255" s="80"/>
      <c r="K255" s="80"/>
      <c r="L255" s="80"/>
      <c r="M255" s="158" t="s">
        <v>806</v>
      </c>
      <c r="N255" s="196" t="s">
        <v>239</v>
      </c>
      <c r="O255" s="196">
        <v>6</v>
      </c>
      <c r="P255" s="196"/>
    </row>
    <row r="256" spans="1:22" s="77" customFormat="1" ht="15.6" customHeight="1">
      <c r="A256" s="62" t="str">
        <f>IF(D256=1,SUMIF(D$11:D256,1),"")</f>
        <v/>
      </c>
      <c r="B256" s="62">
        <f>IF(D256=1,1,IF(D256&gt;1,B255+1,""))</f>
        <v>4</v>
      </c>
      <c r="C256" s="71" t="s">
        <v>457</v>
      </c>
      <c r="D256" s="62">
        <v>3</v>
      </c>
      <c r="E256" s="62">
        <v>2</v>
      </c>
      <c r="F256" s="87" t="s">
        <v>458</v>
      </c>
      <c r="G256" s="80" t="s">
        <v>768</v>
      </c>
      <c r="H256" s="86">
        <v>6</v>
      </c>
      <c r="I256" s="158" t="s">
        <v>239</v>
      </c>
      <c r="J256" s="80"/>
      <c r="K256" s="80"/>
      <c r="L256" s="80"/>
      <c r="M256" s="158" t="s">
        <v>806</v>
      </c>
      <c r="N256" s="196" t="s">
        <v>239</v>
      </c>
      <c r="O256" s="196">
        <v>6</v>
      </c>
      <c r="P256" s="196"/>
      <c r="Q256" s="197"/>
      <c r="R256" s="197"/>
      <c r="S256" s="197"/>
      <c r="V256" s="197"/>
    </row>
    <row r="257" spans="1:22" s="77" customFormat="1" ht="15.6" customHeight="1">
      <c r="A257" s="62">
        <v>63</v>
      </c>
      <c r="B257" s="62">
        <f>IF(D257=1,1,IF(D257&gt;1,#REF!+1,""))</f>
        <v>1</v>
      </c>
      <c r="C257" s="71" t="s">
        <v>114</v>
      </c>
      <c r="D257" s="62">
        <v>1</v>
      </c>
      <c r="E257" s="62">
        <v>2</v>
      </c>
      <c r="F257" s="87" t="s">
        <v>441</v>
      </c>
      <c r="G257" s="123" t="s">
        <v>529</v>
      </c>
      <c r="H257" s="86"/>
      <c r="I257" s="158" t="s">
        <v>239</v>
      </c>
      <c r="J257" s="123"/>
      <c r="K257" s="123"/>
      <c r="L257" s="123"/>
      <c r="M257" s="158" t="s">
        <v>806</v>
      </c>
      <c r="N257" s="196" t="s">
        <v>239</v>
      </c>
      <c r="O257" s="196">
        <v>1</v>
      </c>
      <c r="P257" s="196"/>
    </row>
    <row r="258" spans="1:22" s="77" customFormat="1" ht="15.6" customHeight="1">
      <c r="A258" s="62" t="str">
        <f>IF(D258=1,SUMIF(D$16:D258,1),"")</f>
        <v/>
      </c>
      <c r="B258" s="62">
        <v>2</v>
      </c>
      <c r="C258" s="71" t="s">
        <v>442</v>
      </c>
      <c r="D258" s="62">
        <v>3</v>
      </c>
      <c r="E258" s="62">
        <v>2</v>
      </c>
      <c r="F258" s="87" t="s">
        <v>443</v>
      </c>
      <c r="G258" s="80" t="s">
        <v>530</v>
      </c>
      <c r="H258" s="86"/>
      <c r="I258" s="158" t="s">
        <v>239</v>
      </c>
      <c r="J258" s="80"/>
      <c r="K258" s="80"/>
      <c r="L258" s="80"/>
      <c r="M258" s="158" t="s">
        <v>806</v>
      </c>
      <c r="N258" s="196" t="s">
        <v>239</v>
      </c>
      <c r="O258" s="196">
        <v>7</v>
      </c>
      <c r="P258" s="196"/>
      <c r="V258" s="197"/>
    </row>
    <row r="259" spans="1:22" s="77" customFormat="1" ht="15.6" customHeight="1">
      <c r="A259" s="62" t="str">
        <f>IF(D259=1,SUMIF(D$16:D259,1),"")</f>
        <v/>
      </c>
      <c r="B259" s="62">
        <v>3</v>
      </c>
      <c r="C259" s="71" t="s">
        <v>444</v>
      </c>
      <c r="D259" s="62">
        <v>3</v>
      </c>
      <c r="E259" s="62">
        <v>1</v>
      </c>
      <c r="F259" s="87" t="s">
        <v>445</v>
      </c>
      <c r="G259" s="68" t="s">
        <v>630</v>
      </c>
      <c r="H259" s="86"/>
      <c r="I259" s="158" t="s">
        <v>239</v>
      </c>
      <c r="J259" s="68"/>
      <c r="K259" s="68"/>
      <c r="L259" s="68"/>
      <c r="M259" s="158" t="s">
        <v>806</v>
      </c>
      <c r="N259" s="196" t="s">
        <v>239</v>
      </c>
      <c r="O259" s="196">
        <v>7</v>
      </c>
      <c r="P259" s="196"/>
      <c r="Q259" s="197"/>
      <c r="R259" s="197"/>
      <c r="S259" s="197"/>
    </row>
    <row r="260" spans="1:22" s="77" customFormat="1" ht="15.95" customHeight="1">
      <c r="A260" s="62">
        <v>64</v>
      </c>
      <c r="B260" s="62">
        <v>1</v>
      </c>
      <c r="C260" s="71" t="s">
        <v>298</v>
      </c>
      <c r="D260" s="67">
        <v>1</v>
      </c>
      <c r="E260" s="67">
        <v>2</v>
      </c>
      <c r="F260" s="87" t="s">
        <v>299</v>
      </c>
      <c r="G260" s="66"/>
      <c r="H260" s="86"/>
      <c r="I260" s="81" t="s">
        <v>260</v>
      </c>
      <c r="J260" s="81" t="s">
        <v>805</v>
      </c>
      <c r="K260" s="81" t="s">
        <v>803</v>
      </c>
      <c r="L260" s="81" t="s">
        <v>809</v>
      </c>
      <c r="M260" s="81" t="s">
        <v>806</v>
      </c>
      <c r="N260" s="199" t="s">
        <v>260</v>
      </c>
      <c r="O260" s="199">
        <v>6</v>
      </c>
      <c r="P260" s="199"/>
    </row>
    <row r="261" spans="1:22" s="77" customFormat="1" ht="15.95" customHeight="1">
      <c r="A261" s="62" t="str">
        <f>IF(D261=1,SUMIF(D$20:D261,1),"")</f>
        <v/>
      </c>
      <c r="B261" s="62">
        <v>2</v>
      </c>
      <c r="C261" s="71" t="s">
        <v>97</v>
      </c>
      <c r="D261" s="67">
        <v>4</v>
      </c>
      <c r="E261" s="67">
        <v>2</v>
      </c>
      <c r="F261" s="87" t="s">
        <v>300</v>
      </c>
      <c r="G261" s="81" t="s">
        <v>501</v>
      </c>
      <c r="H261" s="86"/>
      <c r="I261" s="80" t="s">
        <v>260</v>
      </c>
      <c r="J261" s="80"/>
      <c r="K261" s="80"/>
      <c r="L261" s="80"/>
      <c r="M261" s="80" t="s">
        <v>806</v>
      </c>
      <c r="N261" s="199" t="s">
        <v>260</v>
      </c>
      <c r="O261" s="199">
        <v>6</v>
      </c>
      <c r="P261" s="199"/>
    </row>
    <row r="262" spans="1:22" s="197" customFormat="1" ht="15.95" customHeight="1">
      <c r="A262" s="62" t="str">
        <f>IF(D262=1,SUMIF(D$20:D262,1),"")</f>
        <v/>
      </c>
      <c r="B262" s="62">
        <v>3</v>
      </c>
      <c r="C262" s="171" t="s">
        <v>301</v>
      </c>
      <c r="D262" s="82">
        <v>3</v>
      </c>
      <c r="E262" s="82">
        <v>2</v>
      </c>
      <c r="F262" s="172" t="s">
        <v>302</v>
      </c>
      <c r="G262" s="80" t="s">
        <v>715</v>
      </c>
      <c r="H262" s="198"/>
      <c r="I262" s="80" t="s">
        <v>260</v>
      </c>
      <c r="J262" s="80"/>
      <c r="K262" s="80"/>
      <c r="L262" s="80"/>
      <c r="M262" s="80" t="s">
        <v>806</v>
      </c>
      <c r="N262" s="199" t="s">
        <v>260</v>
      </c>
      <c r="O262" s="200">
        <v>6</v>
      </c>
      <c r="P262" s="200"/>
    </row>
    <row r="263" spans="1:22" s="77" customFormat="1" ht="15.95" customHeight="1">
      <c r="A263" s="62" t="str">
        <f>IF(D263=1,SUMIF(D$20:D263,1),"")</f>
        <v/>
      </c>
      <c r="B263" s="62">
        <v>4</v>
      </c>
      <c r="C263" s="171" t="s">
        <v>303</v>
      </c>
      <c r="D263" s="82">
        <v>3</v>
      </c>
      <c r="E263" s="82">
        <v>1</v>
      </c>
      <c r="F263" s="172" t="s">
        <v>304</v>
      </c>
      <c r="G263" s="80" t="s">
        <v>716</v>
      </c>
      <c r="H263" s="86"/>
      <c r="I263" s="80" t="s">
        <v>260</v>
      </c>
      <c r="J263" s="80"/>
      <c r="K263" s="80"/>
      <c r="L263" s="80"/>
      <c r="M263" s="80" t="s">
        <v>806</v>
      </c>
      <c r="N263" s="199" t="s">
        <v>260</v>
      </c>
      <c r="O263" s="200">
        <v>6</v>
      </c>
      <c r="P263" s="200"/>
    </row>
    <row r="264" spans="1:22" s="197" customFormat="1" ht="15.6" customHeight="1">
      <c r="A264" s="62">
        <v>65</v>
      </c>
      <c r="B264" s="62">
        <f>IF(E264=1,1,IF(E264&gt;1,'[8]DS HCN'!B292+1,""))</f>
        <v>1</v>
      </c>
      <c r="C264" s="71" t="s">
        <v>336</v>
      </c>
      <c r="D264" s="66"/>
      <c r="E264" s="62">
        <v>1</v>
      </c>
      <c r="F264" s="87" t="s">
        <v>337</v>
      </c>
      <c r="G264" s="80" t="s">
        <v>596</v>
      </c>
      <c r="H264" s="80"/>
      <c r="I264" s="66" t="s">
        <v>127</v>
      </c>
      <c r="J264" s="80" t="s">
        <v>892</v>
      </c>
      <c r="K264" s="80" t="s">
        <v>800</v>
      </c>
      <c r="L264" s="80"/>
      <c r="M264" s="80" t="s">
        <v>806</v>
      </c>
      <c r="N264" s="196" t="s">
        <v>127</v>
      </c>
      <c r="O264" s="196">
        <v>6</v>
      </c>
      <c r="P264" s="196"/>
    </row>
    <row r="265" spans="1:22" s="77" customFormat="1" ht="15.6" customHeight="1">
      <c r="A265" s="62" t="str">
        <f>IF(E265=1,SUMIF(E$6:E265,1),"")</f>
        <v/>
      </c>
      <c r="B265" s="62">
        <f>IF(E265=1,1,IF(E265&gt;1,B264+1,""))</f>
        <v>2</v>
      </c>
      <c r="C265" s="71" t="s">
        <v>79</v>
      </c>
      <c r="D265" s="66"/>
      <c r="E265" s="62">
        <v>2</v>
      </c>
      <c r="F265" s="87" t="s">
        <v>338</v>
      </c>
      <c r="G265" s="80" t="s">
        <v>597</v>
      </c>
      <c r="H265" s="80"/>
      <c r="I265" s="66" t="s">
        <v>127</v>
      </c>
      <c r="J265" s="80"/>
      <c r="K265" s="80"/>
      <c r="L265" s="80"/>
      <c r="M265" s="80" t="s">
        <v>806</v>
      </c>
      <c r="N265" s="196" t="s">
        <v>127</v>
      </c>
      <c r="O265" s="196">
        <v>6</v>
      </c>
      <c r="P265" s="196"/>
    </row>
    <row r="266" spans="1:22" s="77" customFormat="1" ht="15.6" customHeight="1">
      <c r="A266" s="62" t="str">
        <f>IF(E266=1,SUMIF(E$6:E266,1),"")</f>
        <v/>
      </c>
      <c r="B266" s="62">
        <f>IF(E266=1,1,IF(E266&gt;1,B265+1,""))</f>
        <v>3</v>
      </c>
      <c r="C266" s="71" t="s">
        <v>117</v>
      </c>
      <c r="D266" s="66"/>
      <c r="E266" s="62">
        <v>3</v>
      </c>
      <c r="F266" s="87" t="s">
        <v>339</v>
      </c>
      <c r="G266" s="80" t="s">
        <v>598</v>
      </c>
      <c r="H266" s="80"/>
      <c r="I266" s="66" t="s">
        <v>127</v>
      </c>
      <c r="J266" s="80"/>
      <c r="K266" s="80"/>
      <c r="L266" s="80"/>
      <c r="M266" s="80" t="s">
        <v>806</v>
      </c>
      <c r="N266" s="196" t="s">
        <v>127</v>
      </c>
      <c r="O266" s="196">
        <v>6</v>
      </c>
      <c r="P266" s="196"/>
      <c r="S266" s="197"/>
    </row>
    <row r="267" spans="1:22" s="77" customFormat="1" ht="15.6" customHeight="1">
      <c r="A267" s="62" t="str">
        <f>IF(E267=1,SUMIF(E$6:E267,1),"")</f>
        <v/>
      </c>
      <c r="B267" s="62">
        <f>IF(E267=1,1,IF(E267&gt;1,B266+1,""))</f>
        <v>4</v>
      </c>
      <c r="C267" s="71" t="s">
        <v>340</v>
      </c>
      <c r="D267" s="66"/>
      <c r="E267" s="62">
        <v>3</v>
      </c>
      <c r="F267" s="87" t="s">
        <v>692</v>
      </c>
      <c r="G267" s="80" t="s">
        <v>641</v>
      </c>
      <c r="H267" s="80"/>
      <c r="I267" s="66" t="s">
        <v>127</v>
      </c>
      <c r="J267" s="80"/>
      <c r="K267" s="80"/>
      <c r="L267" s="80"/>
      <c r="M267" s="80" t="s">
        <v>806</v>
      </c>
      <c r="N267" s="196" t="s">
        <v>127</v>
      </c>
      <c r="O267" s="196">
        <v>6</v>
      </c>
      <c r="P267" s="196"/>
    </row>
    <row r="268" spans="1:22" s="77" customFormat="1" ht="15.6" customHeight="1">
      <c r="A268" s="62" t="str">
        <f>IF(E268=1,SUMIF(E$6:E268,1),"")</f>
        <v/>
      </c>
      <c r="B268" s="62">
        <f>IF(E268=1,1,IF(E268&gt;1,B267+1,""))</f>
        <v>5</v>
      </c>
      <c r="C268" s="71" t="s">
        <v>341</v>
      </c>
      <c r="D268" s="66"/>
      <c r="E268" s="62">
        <v>3</v>
      </c>
      <c r="F268" s="87" t="s">
        <v>342</v>
      </c>
      <c r="G268" s="65" t="s">
        <v>667</v>
      </c>
      <c r="H268" s="65"/>
      <c r="I268" s="66" t="s">
        <v>127</v>
      </c>
      <c r="J268" s="65"/>
      <c r="K268" s="65"/>
      <c r="L268" s="65"/>
      <c r="M268" s="80" t="s">
        <v>806</v>
      </c>
      <c r="N268" s="196" t="s">
        <v>127</v>
      </c>
      <c r="O268" s="196">
        <v>6</v>
      </c>
      <c r="P268" s="196"/>
      <c r="Q268" s="197"/>
      <c r="S268" s="197"/>
    </row>
    <row r="269" spans="1:22" s="77" customFormat="1" ht="15.6" customHeight="1">
      <c r="A269" s="62"/>
      <c r="B269" s="62">
        <v>6</v>
      </c>
      <c r="C269" s="71" t="s">
        <v>460</v>
      </c>
      <c r="D269" s="66"/>
      <c r="E269" s="62">
        <v>4</v>
      </c>
      <c r="F269" s="87" t="s">
        <v>663</v>
      </c>
      <c r="G269" s="65" t="s">
        <v>665</v>
      </c>
      <c r="H269" s="65"/>
      <c r="I269" s="66" t="s">
        <v>127</v>
      </c>
      <c r="J269" s="65"/>
      <c r="K269" s="65"/>
      <c r="L269" s="65"/>
      <c r="M269" s="80" t="s">
        <v>806</v>
      </c>
      <c r="N269" s="196" t="s">
        <v>127</v>
      </c>
      <c r="O269" s="196">
        <v>6</v>
      </c>
      <c r="P269" s="196"/>
    </row>
    <row r="270" spans="1:22" s="77" customFormat="1" ht="15.6" customHeight="1">
      <c r="A270" s="62"/>
      <c r="B270" s="62">
        <v>7</v>
      </c>
      <c r="C270" s="71" t="s">
        <v>662</v>
      </c>
      <c r="D270" s="66"/>
      <c r="E270" s="62">
        <v>4</v>
      </c>
      <c r="F270" s="87" t="s">
        <v>664</v>
      </c>
      <c r="G270" s="65" t="s">
        <v>666</v>
      </c>
      <c r="H270" s="65"/>
      <c r="I270" s="66" t="s">
        <v>127</v>
      </c>
      <c r="J270" s="65"/>
      <c r="K270" s="65"/>
      <c r="L270" s="65"/>
      <c r="M270" s="80" t="s">
        <v>806</v>
      </c>
      <c r="N270" s="196" t="s">
        <v>127</v>
      </c>
      <c r="O270" s="196">
        <v>6</v>
      </c>
      <c r="P270" s="196"/>
      <c r="S270" s="197"/>
    </row>
    <row r="271" spans="1:22" s="125" customFormat="1" ht="14.45" customHeight="1">
      <c r="A271" s="84">
        <v>66</v>
      </c>
      <c r="B271" s="62">
        <f>IF(E271=1,1,IF(E271&gt;1,#REF!+1,""))</f>
        <v>1</v>
      </c>
      <c r="C271" s="71" t="s">
        <v>344</v>
      </c>
      <c r="D271" s="66"/>
      <c r="E271" s="62">
        <v>1</v>
      </c>
      <c r="F271" s="87">
        <v>25846</v>
      </c>
      <c r="G271" s="80" t="s">
        <v>605</v>
      </c>
      <c r="H271" s="80"/>
      <c r="I271" s="80" t="s">
        <v>168</v>
      </c>
      <c r="J271" s="80" t="s">
        <v>802</v>
      </c>
      <c r="K271" s="80" t="s">
        <v>800</v>
      </c>
      <c r="L271" s="80"/>
      <c r="M271" s="80" t="s">
        <v>806</v>
      </c>
      <c r="N271" s="196" t="s">
        <v>168</v>
      </c>
      <c r="O271" s="196">
        <v>6</v>
      </c>
      <c r="P271" s="196"/>
    </row>
    <row r="272" spans="1:22" s="77" customFormat="1" ht="15.6" customHeight="1">
      <c r="A272" s="62"/>
      <c r="B272" s="62">
        <f t="shared" ref="B272:B273" si="5">IF(E272=1,1,IF(E272&gt;1,B271+1,""))</f>
        <v>2</v>
      </c>
      <c r="C272" s="71" t="s">
        <v>94</v>
      </c>
      <c r="D272" s="66"/>
      <c r="E272" s="62">
        <v>3</v>
      </c>
      <c r="F272" s="87">
        <v>35190</v>
      </c>
      <c r="G272" s="80" t="s">
        <v>606</v>
      </c>
      <c r="H272" s="80"/>
      <c r="I272" s="80" t="s">
        <v>168</v>
      </c>
      <c r="J272" s="80"/>
      <c r="K272" s="80"/>
      <c r="L272" s="80"/>
      <c r="M272" s="80" t="s">
        <v>806</v>
      </c>
      <c r="N272" s="196" t="s">
        <v>168</v>
      </c>
      <c r="O272" s="196">
        <v>6</v>
      </c>
      <c r="P272" s="196"/>
    </row>
    <row r="273" spans="1:16" s="77" customFormat="1" ht="15.6" customHeight="1">
      <c r="A273" s="62"/>
      <c r="B273" s="62">
        <f t="shared" si="5"/>
        <v>3</v>
      </c>
      <c r="C273" s="71" t="s">
        <v>89</v>
      </c>
      <c r="D273" s="66"/>
      <c r="E273" s="62">
        <v>3</v>
      </c>
      <c r="F273" s="87" t="s">
        <v>372</v>
      </c>
      <c r="G273" s="65" t="s">
        <v>607</v>
      </c>
      <c r="H273" s="65"/>
      <c r="I273" s="80" t="s">
        <v>168</v>
      </c>
      <c r="J273" s="65"/>
      <c r="K273" s="65"/>
      <c r="L273" s="65"/>
      <c r="M273" s="80" t="s">
        <v>806</v>
      </c>
      <c r="N273" s="196" t="s">
        <v>168</v>
      </c>
      <c r="O273" s="196">
        <v>6</v>
      </c>
      <c r="P273" s="196"/>
    </row>
    <row r="274" spans="1:16" s="197" customFormat="1" ht="15.6" customHeight="1">
      <c r="A274" s="62"/>
      <c r="B274" s="62">
        <v>4</v>
      </c>
      <c r="C274" s="71" t="s">
        <v>668</v>
      </c>
      <c r="D274" s="66"/>
      <c r="E274" s="62">
        <v>5</v>
      </c>
      <c r="F274" s="87" t="s">
        <v>670</v>
      </c>
      <c r="G274" s="65" t="s">
        <v>764</v>
      </c>
      <c r="H274" s="65"/>
      <c r="I274" s="80" t="s">
        <v>168</v>
      </c>
      <c r="J274" s="65"/>
      <c r="K274" s="65"/>
      <c r="L274" s="65"/>
      <c r="M274" s="80" t="s">
        <v>806</v>
      </c>
      <c r="N274" s="196" t="s">
        <v>168</v>
      </c>
      <c r="O274" s="196">
        <v>6</v>
      </c>
      <c r="P274" s="196"/>
    </row>
    <row r="275" spans="1:16" s="77" customFormat="1" ht="15.6" customHeight="1">
      <c r="A275" s="62"/>
      <c r="B275" s="62">
        <v>5</v>
      </c>
      <c r="C275" s="71" t="s">
        <v>669</v>
      </c>
      <c r="D275" s="66"/>
      <c r="E275" s="62">
        <v>5</v>
      </c>
      <c r="F275" s="87">
        <v>43718</v>
      </c>
      <c r="G275" s="65" t="s">
        <v>765</v>
      </c>
      <c r="H275" s="65"/>
      <c r="I275" s="80" t="s">
        <v>168</v>
      </c>
      <c r="J275" s="65"/>
      <c r="K275" s="65"/>
      <c r="L275" s="65"/>
      <c r="M275" s="80" t="s">
        <v>806</v>
      </c>
      <c r="N275" s="196" t="s">
        <v>168</v>
      </c>
      <c r="O275" s="196">
        <v>6</v>
      </c>
      <c r="P275" s="196"/>
    </row>
    <row r="276" spans="1:16" s="77" customFormat="1" ht="15.6" customHeight="1">
      <c r="A276" s="62">
        <v>67</v>
      </c>
      <c r="B276" s="62">
        <f>IF(E276=1,1,IF(E276&gt;1,#REF!+1,""))</f>
        <v>1</v>
      </c>
      <c r="C276" s="71" t="s">
        <v>373</v>
      </c>
      <c r="D276" s="66"/>
      <c r="E276" s="62">
        <v>1</v>
      </c>
      <c r="F276" s="87">
        <v>32665</v>
      </c>
      <c r="G276" s="65" t="s">
        <v>608</v>
      </c>
      <c r="H276" s="65"/>
      <c r="I276" s="80" t="s">
        <v>168</v>
      </c>
      <c r="J276" s="65" t="s">
        <v>2424</v>
      </c>
      <c r="K276" s="65" t="s">
        <v>800</v>
      </c>
      <c r="L276" s="65"/>
      <c r="M276" s="80" t="s">
        <v>806</v>
      </c>
      <c r="N276" s="196" t="s">
        <v>168</v>
      </c>
      <c r="O276" s="196">
        <v>6</v>
      </c>
      <c r="P276" s="196"/>
    </row>
    <row r="277" spans="1:16" s="77" customFormat="1" ht="15.6" customHeight="1">
      <c r="A277" s="62"/>
      <c r="B277" s="62">
        <f>IF(E277=1,1,IF(E277&gt;1,B276+1,""))</f>
        <v>2</v>
      </c>
      <c r="C277" s="71" t="s">
        <v>374</v>
      </c>
      <c r="D277" s="66"/>
      <c r="E277" s="62">
        <v>2</v>
      </c>
      <c r="F277" s="87" t="s">
        <v>375</v>
      </c>
      <c r="G277" s="65" t="s">
        <v>726</v>
      </c>
      <c r="H277" s="65"/>
      <c r="I277" s="80" t="s">
        <v>168</v>
      </c>
      <c r="J277" s="65"/>
      <c r="K277" s="65"/>
      <c r="L277" s="65"/>
      <c r="M277" s="80" t="s">
        <v>806</v>
      </c>
      <c r="N277" s="196" t="s">
        <v>168</v>
      </c>
      <c r="O277" s="196">
        <v>6</v>
      </c>
      <c r="P277" s="196"/>
    </row>
    <row r="278" spans="1:16" s="77" customFormat="1" ht="15.6" customHeight="1">
      <c r="A278" s="62"/>
      <c r="B278" s="62">
        <f>IF(E278=1,1,IF(E278&gt;1,B277+1,""))</f>
        <v>3</v>
      </c>
      <c r="C278" s="71" t="s">
        <v>376</v>
      </c>
      <c r="D278" s="66"/>
      <c r="E278" s="62">
        <v>4</v>
      </c>
      <c r="F278" s="87">
        <v>21008</v>
      </c>
      <c r="G278" s="123" t="s">
        <v>515</v>
      </c>
      <c r="H278" s="123"/>
      <c r="I278" s="80" t="s">
        <v>168</v>
      </c>
      <c r="J278" s="123"/>
      <c r="K278" s="123"/>
      <c r="L278" s="123"/>
      <c r="M278" s="80" t="s">
        <v>806</v>
      </c>
      <c r="N278" s="196" t="s">
        <v>168</v>
      </c>
      <c r="O278" s="196">
        <v>6</v>
      </c>
      <c r="P278" s="196"/>
    </row>
    <row r="279" spans="1:16" s="77" customFormat="1" ht="15.6" customHeight="1">
      <c r="A279" s="62" t="str">
        <f>IF(D279=1,SUMIF(D$15:D279,1),"")</f>
        <v/>
      </c>
      <c r="B279" s="62">
        <f>IF(E279=1,1,IF(E279&gt;1,B278+1,""))</f>
        <v>4</v>
      </c>
      <c r="C279" s="71" t="s">
        <v>377</v>
      </c>
      <c r="D279" s="66"/>
      <c r="E279" s="62">
        <v>3</v>
      </c>
      <c r="F279" s="87">
        <v>40547</v>
      </c>
      <c r="G279" s="201" t="s">
        <v>727</v>
      </c>
      <c r="H279" s="201"/>
      <c r="I279" s="80" t="s">
        <v>168</v>
      </c>
      <c r="J279" s="201"/>
      <c r="K279" s="201"/>
      <c r="L279" s="201"/>
      <c r="M279" s="80" t="s">
        <v>806</v>
      </c>
      <c r="N279" s="196" t="s">
        <v>168</v>
      </c>
      <c r="O279" s="196">
        <v>6</v>
      </c>
      <c r="P279" s="196"/>
    </row>
    <row r="280" spans="1:16" s="77" customFormat="1" ht="15.6" customHeight="1">
      <c r="A280" s="62" t="str">
        <f>IF(D280=1,SUMIF(D$15:D280,1),"")</f>
        <v/>
      </c>
      <c r="B280" s="62">
        <v>5</v>
      </c>
      <c r="C280" s="71" t="s">
        <v>462</v>
      </c>
      <c r="D280" s="66"/>
      <c r="E280" s="62">
        <v>3</v>
      </c>
      <c r="F280" s="87" t="s">
        <v>671</v>
      </c>
      <c r="G280" s="201" t="s">
        <v>763</v>
      </c>
      <c r="H280" s="201"/>
      <c r="I280" s="80" t="s">
        <v>168</v>
      </c>
      <c r="J280" s="201"/>
      <c r="K280" s="201"/>
      <c r="L280" s="201"/>
      <c r="M280" s="80" t="s">
        <v>806</v>
      </c>
      <c r="N280" s="196" t="s">
        <v>168</v>
      </c>
      <c r="O280" s="196">
        <v>6</v>
      </c>
      <c r="P280" s="196"/>
    </row>
    <row r="281" spans="1:16" s="77" customFormat="1" ht="15.6" customHeight="1">
      <c r="A281" s="62">
        <v>68</v>
      </c>
      <c r="B281" s="62">
        <f>IF(D281=1,1,IF(D281&gt;1,B280+1,""))</f>
        <v>1</v>
      </c>
      <c r="C281" s="71" t="s">
        <v>399</v>
      </c>
      <c r="D281" s="66">
        <v>1</v>
      </c>
      <c r="E281" s="62">
        <v>1</v>
      </c>
      <c r="F281" s="87">
        <v>32182</v>
      </c>
      <c r="G281" s="202" t="s">
        <v>537</v>
      </c>
      <c r="H281" s="202"/>
      <c r="I281" s="66" t="s">
        <v>185</v>
      </c>
      <c r="J281" s="65" t="s">
        <v>802</v>
      </c>
      <c r="K281" s="65" t="s">
        <v>800</v>
      </c>
      <c r="L281" s="65" t="s">
        <v>809</v>
      </c>
      <c r="M281" s="65" t="s">
        <v>806</v>
      </c>
      <c r="N281" s="196" t="s">
        <v>127</v>
      </c>
      <c r="O281" s="196">
        <v>6</v>
      </c>
      <c r="P281" s="196"/>
    </row>
    <row r="282" spans="1:16" s="77" customFormat="1" ht="15.6" customHeight="1">
      <c r="A282" s="62">
        <v>69</v>
      </c>
      <c r="B282" s="62">
        <f>IF(D282=1,1,IF(D282&gt;1,#REF!+1,""))</f>
        <v>1</v>
      </c>
      <c r="C282" s="71" t="s">
        <v>77</v>
      </c>
      <c r="D282" s="62">
        <v>1</v>
      </c>
      <c r="E282" s="203">
        <v>2</v>
      </c>
      <c r="F282" s="87">
        <v>16354</v>
      </c>
      <c r="G282" s="88" t="s">
        <v>614</v>
      </c>
      <c r="H282" s="203" t="s">
        <v>815</v>
      </c>
      <c r="I282" s="66" t="s">
        <v>185</v>
      </c>
      <c r="J282" s="203" t="s">
        <v>816</v>
      </c>
      <c r="K282" s="203" t="s">
        <v>800</v>
      </c>
      <c r="L282" s="203"/>
      <c r="M282" s="66" t="s">
        <v>806</v>
      </c>
      <c r="N282" s="196">
        <v>6</v>
      </c>
      <c r="O282" s="196">
        <v>6</v>
      </c>
      <c r="P282" s="196"/>
    </row>
    <row r="283" spans="1:16" s="77" customFormat="1" ht="15.6" customHeight="1">
      <c r="A283" s="62" t="str">
        <f>IF(D283=1,SUMIF(D$6:D283,1),"")</f>
        <v/>
      </c>
      <c r="B283" s="62">
        <f t="shared" ref="B283:B284" si="6">IF(D283=1,1,IF(D283&gt;1,B282+1,""))</f>
        <v>2</v>
      </c>
      <c r="C283" s="71" t="s">
        <v>82</v>
      </c>
      <c r="D283" s="62">
        <v>3</v>
      </c>
      <c r="E283" s="203">
        <v>2</v>
      </c>
      <c r="F283" s="87" t="s">
        <v>397</v>
      </c>
      <c r="G283" s="203" t="s">
        <v>615</v>
      </c>
      <c r="H283" s="203" t="s">
        <v>817</v>
      </c>
      <c r="I283" s="66" t="s">
        <v>185</v>
      </c>
      <c r="J283" s="88"/>
      <c r="K283" s="88"/>
      <c r="L283" s="88"/>
      <c r="M283" s="66" t="s">
        <v>806</v>
      </c>
      <c r="N283" s="196">
        <v>6</v>
      </c>
      <c r="O283" s="196">
        <v>6</v>
      </c>
      <c r="P283" s="196"/>
    </row>
    <row r="284" spans="1:16" s="77" customFormat="1" ht="15.6" customHeight="1">
      <c r="A284" s="62" t="str">
        <f>IF(D283=1,SUMIF(D$6:D283,1),"")</f>
        <v/>
      </c>
      <c r="B284" s="62">
        <f t="shared" si="6"/>
        <v>3</v>
      </c>
      <c r="C284" s="71" t="s">
        <v>732</v>
      </c>
      <c r="D284" s="62">
        <v>6</v>
      </c>
      <c r="E284" s="203">
        <v>1</v>
      </c>
      <c r="F284" s="87" t="s">
        <v>398</v>
      </c>
      <c r="G284" s="203" t="s">
        <v>731</v>
      </c>
      <c r="H284" s="203" t="s">
        <v>818</v>
      </c>
      <c r="I284" s="66" t="s">
        <v>185</v>
      </c>
      <c r="J284" s="203"/>
      <c r="K284" s="203"/>
      <c r="L284" s="203"/>
      <c r="M284" s="66" t="s">
        <v>806</v>
      </c>
      <c r="N284" s="196">
        <v>6</v>
      </c>
      <c r="O284" s="196">
        <v>6</v>
      </c>
      <c r="P284" s="196"/>
    </row>
    <row r="285" spans="1:16" s="77" customFormat="1" ht="15.6" customHeight="1">
      <c r="A285" s="62">
        <v>70</v>
      </c>
      <c r="B285" s="62">
        <f>IF(D285=1,1,IF(D285&gt;1,#REF!+1,""))</f>
        <v>1</v>
      </c>
      <c r="C285" s="71" t="s">
        <v>820</v>
      </c>
      <c r="D285" s="62">
        <v>1</v>
      </c>
      <c r="E285" s="66">
        <v>1</v>
      </c>
      <c r="F285" s="87">
        <v>28042</v>
      </c>
      <c r="G285" s="65" t="s">
        <v>821</v>
      </c>
      <c r="H285" s="65" t="s">
        <v>814</v>
      </c>
      <c r="I285" s="65" t="s">
        <v>201</v>
      </c>
      <c r="J285" s="65" t="s">
        <v>805</v>
      </c>
      <c r="K285" s="65" t="s">
        <v>822</v>
      </c>
      <c r="L285" s="65" t="s">
        <v>809</v>
      </c>
      <c r="M285" s="66" t="s">
        <v>806</v>
      </c>
      <c r="N285" s="196">
        <v>6</v>
      </c>
      <c r="O285" s="196">
        <v>6</v>
      </c>
      <c r="P285" s="196"/>
    </row>
    <row r="286" spans="1:16" s="77" customFormat="1" ht="15.6" customHeight="1">
      <c r="A286" s="62" t="str">
        <f>IF(D286=1,SUMIF(D$6:D286,1),"")</f>
        <v/>
      </c>
      <c r="B286" s="62">
        <f t="shared" ref="B286:B293" si="7">IF(D286=1,1,IF(D286&gt;1,B285+1,""))</f>
        <v>2</v>
      </c>
      <c r="C286" s="71" t="s">
        <v>85</v>
      </c>
      <c r="D286" s="62">
        <v>2</v>
      </c>
      <c r="E286" s="66">
        <v>2</v>
      </c>
      <c r="F286" s="87">
        <v>29221</v>
      </c>
      <c r="G286" s="65" t="s">
        <v>823</v>
      </c>
      <c r="H286" s="65" t="s">
        <v>814</v>
      </c>
      <c r="I286" s="65" t="s">
        <v>201</v>
      </c>
      <c r="J286" s="65"/>
      <c r="K286" s="65"/>
      <c r="L286" s="65"/>
      <c r="M286" s="66" t="s">
        <v>806</v>
      </c>
      <c r="N286" s="196">
        <v>6</v>
      </c>
      <c r="O286" s="196">
        <v>6</v>
      </c>
      <c r="P286" s="196"/>
    </row>
    <row r="287" spans="1:16" s="197" customFormat="1" ht="15.6" customHeight="1">
      <c r="A287" s="62" t="str">
        <f>IF(D287=1,SUMIF(D$6:D287,1),"")</f>
        <v/>
      </c>
      <c r="B287" s="62">
        <f t="shared" si="7"/>
        <v>3</v>
      </c>
      <c r="C287" s="71" t="s">
        <v>824</v>
      </c>
      <c r="D287" s="62">
        <v>3</v>
      </c>
      <c r="E287" s="61">
        <v>1</v>
      </c>
      <c r="F287" s="87" t="s">
        <v>825</v>
      </c>
      <c r="G287" s="65" t="s">
        <v>826</v>
      </c>
      <c r="H287" s="65" t="s">
        <v>814</v>
      </c>
      <c r="I287" s="65" t="s">
        <v>201</v>
      </c>
      <c r="J287" s="65"/>
      <c r="K287" s="65"/>
      <c r="L287" s="65"/>
      <c r="M287" s="66" t="s">
        <v>806</v>
      </c>
      <c r="N287" s="196">
        <v>6</v>
      </c>
      <c r="O287" s="196">
        <v>6</v>
      </c>
      <c r="P287" s="196"/>
    </row>
    <row r="288" spans="1:16" s="77" customFormat="1" ht="15.6" customHeight="1">
      <c r="A288" s="62" t="str">
        <f>IF(D288=1,SUMIF(D$6:D288,1),"")</f>
        <v/>
      </c>
      <c r="B288" s="62">
        <f t="shared" si="7"/>
        <v>4</v>
      </c>
      <c r="C288" s="71" t="s">
        <v>827</v>
      </c>
      <c r="D288" s="62">
        <v>3</v>
      </c>
      <c r="E288" s="66">
        <v>2</v>
      </c>
      <c r="F288" s="87">
        <v>39940</v>
      </c>
      <c r="G288" s="65" t="s">
        <v>828</v>
      </c>
      <c r="H288" s="65" t="s">
        <v>814</v>
      </c>
      <c r="I288" s="65" t="s">
        <v>201</v>
      </c>
      <c r="J288" s="65"/>
      <c r="K288" s="65"/>
      <c r="L288" s="65"/>
      <c r="M288" s="66" t="s">
        <v>806</v>
      </c>
      <c r="N288" s="196">
        <v>6</v>
      </c>
      <c r="O288" s="196">
        <v>6</v>
      </c>
      <c r="P288" s="196"/>
    </row>
    <row r="289" spans="1:16" s="77" customFormat="1" ht="14.45" customHeight="1">
      <c r="A289" s="62" t="str">
        <f>IF(D289=1,SUMIF(D$6:D289,1),"")</f>
        <v/>
      </c>
      <c r="B289" s="62">
        <f t="shared" si="7"/>
        <v>5</v>
      </c>
      <c r="C289" s="71" t="s">
        <v>829</v>
      </c>
      <c r="D289" s="62">
        <v>4</v>
      </c>
      <c r="E289" s="66">
        <v>2</v>
      </c>
      <c r="F289" s="87" t="s">
        <v>830</v>
      </c>
      <c r="G289" s="80" t="s">
        <v>831</v>
      </c>
      <c r="H289" s="65" t="s">
        <v>814</v>
      </c>
      <c r="I289" s="65" t="s">
        <v>201</v>
      </c>
      <c r="J289" s="80"/>
      <c r="K289" s="80"/>
      <c r="L289" s="80"/>
      <c r="M289" s="66" t="s">
        <v>806</v>
      </c>
      <c r="N289" s="196">
        <v>6</v>
      </c>
      <c r="O289" s="75"/>
      <c r="P289" s="75"/>
    </row>
    <row r="290" spans="1:16" s="77" customFormat="1" ht="15.6" customHeight="1">
      <c r="A290" s="62" t="str">
        <f>IF(D290=1,SUMIF(D$6:D290,1),"")</f>
        <v/>
      </c>
      <c r="B290" s="62">
        <f t="shared" si="7"/>
        <v>6</v>
      </c>
      <c r="C290" s="71" t="s">
        <v>832</v>
      </c>
      <c r="D290" s="62">
        <v>3</v>
      </c>
      <c r="E290" s="66">
        <v>2</v>
      </c>
      <c r="F290" s="87" t="s">
        <v>833</v>
      </c>
      <c r="G290" s="203" t="s">
        <v>834</v>
      </c>
      <c r="H290" s="65" t="s">
        <v>814</v>
      </c>
      <c r="I290" s="65" t="s">
        <v>201</v>
      </c>
      <c r="J290" s="203"/>
      <c r="K290" s="203"/>
      <c r="L290" s="203"/>
      <c r="M290" s="66" t="s">
        <v>806</v>
      </c>
      <c r="N290" s="196">
        <v>6</v>
      </c>
      <c r="O290" s="196">
        <v>6</v>
      </c>
      <c r="P290" s="196"/>
    </row>
    <row r="291" spans="1:16" s="77" customFormat="1" ht="15.6" customHeight="1">
      <c r="A291" s="62">
        <v>71</v>
      </c>
      <c r="B291" s="62">
        <f>IF(D291=1,1,IF(D291&gt;1,#REF!+1,""))</f>
        <v>1</v>
      </c>
      <c r="C291" s="71" t="s">
        <v>835</v>
      </c>
      <c r="D291" s="62">
        <v>1</v>
      </c>
      <c r="E291" s="66">
        <v>2</v>
      </c>
      <c r="F291" s="87" t="s">
        <v>836</v>
      </c>
      <c r="G291" s="88" t="s">
        <v>837</v>
      </c>
      <c r="H291" s="88" t="s">
        <v>814</v>
      </c>
      <c r="I291" s="65" t="s">
        <v>201</v>
      </c>
      <c r="J291" s="80" t="s">
        <v>801</v>
      </c>
      <c r="K291" s="80" t="s">
        <v>803</v>
      </c>
      <c r="L291" s="80"/>
      <c r="M291" s="66" t="s">
        <v>806</v>
      </c>
      <c r="N291" s="196">
        <v>6</v>
      </c>
      <c r="O291" s="196">
        <v>6</v>
      </c>
      <c r="P291" s="196"/>
    </row>
    <row r="292" spans="1:16" s="77" customFormat="1" ht="15.6" customHeight="1">
      <c r="A292" s="204" t="str">
        <f>IF(D292=1,SUMIF(D$6:D292,1),"")</f>
        <v/>
      </c>
      <c r="B292" s="204">
        <f t="shared" si="7"/>
        <v>2</v>
      </c>
      <c r="C292" s="205" t="s">
        <v>838</v>
      </c>
      <c r="D292" s="204">
        <v>7</v>
      </c>
      <c r="E292" s="206">
        <v>2</v>
      </c>
      <c r="F292" s="207">
        <v>24602</v>
      </c>
      <c r="G292" s="208" t="s">
        <v>839</v>
      </c>
      <c r="H292" s="208" t="s">
        <v>814</v>
      </c>
      <c r="I292" s="209" t="s">
        <v>201</v>
      </c>
      <c r="J292" s="208"/>
      <c r="K292" s="208"/>
      <c r="L292" s="208"/>
      <c r="M292" s="210" t="s">
        <v>806</v>
      </c>
      <c r="N292" s="196">
        <v>6</v>
      </c>
      <c r="O292" s="196">
        <v>6</v>
      </c>
      <c r="P292" s="196"/>
    </row>
    <row r="293" spans="1:16" s="197" customFormat="1" ht="15.6" customHeight="1">
      <c r="A293" s="211" t="str">
        <f>IF(D293=1,SUMIF(D$6:D293,1),"")</f>
        <v/>
      </c>
      <c r="B293" s="211">
        <f t="shared" si="7"/>
        <v>3</v>
      </c>
      <c r="C293" s="212" t="s">
        <v>840</v>
      </c>
      <c r="D293" s="211">
        <v>3</v>
      </c>
      <c r="E293" s="78">
        <v>2</v>
      </c>
      <c r="F293" s="213">
        <v>37267</v>
      </c>
      <c r="G293" s="214" t="s">
        <v>841</v>
      </c>
      <c r="H293" s="214">
        <v>6</v>
      </c>
      <c r="I293" s="215" t="s">
        <v>201</v>
      </c>
      <c r="J293" s="216"/>
      <c r="K293" s="216"/>
      <c r="L293" s="216"/>
      <c r="M293" s="217" t="s">
        <v>806</v>
      </c>
      <c r="N293" s="196">
        <v>6</v>
      </c>
      <c r="O293" s="196">
        <v>6</v>
      </c>
      <c r="P293" s="196"/>
    </row>
    <row r="294" spans="1:16" s="197" customFormat="1" ht="15.6" customHeight="1">
      <c r="A294" s="62">
        <v>72</v>
      </c>
      <c r="B294" s="62">
        <v>1</v>
      </c>
      <c r="C294" s="157" t="s">
        <v>1309</v>
      </c>
      <c r="D294" s="62">
        <v>1</v>
      </c>
      <c r="E294" s="66">
        <v>2</v>
      </c>
      <c r="F294" s="79">
        <v>19126</v>
      </c>
      <c r="G294" s="158" t="s">
        <v>1310</v>
      </c>
      <c r="H294" s="84">
        <v>6</v>
      </c>
      <c r="I294" s="65" t="s">
        <v>1285</v>
      </c>
      <c r="J294" s="88" t="s">
        <v>2945</v>
      </c>
      <c r="K294" s="88" t="s">
        <v>822</v>
      </c>
      <c r="L294" s="88"/>
      <c r="M294" s="66" t="s">
        <v>2630</v>
      </c>
      <c r="N294" s="218"/>
      <c r="O294" s="218"/>
      <c r="P294" s="75"/>
    </row>
    <row r="295" spans="1:16" s="197" customFormat="1" ht="15.6" customHeight="1">
      <c r="A295" s="62">
        <v>73</v>
      </c>
      <c r="B295" s="62">
        <v>1</v>
      </c>
      <c r="C295" s="157" t="s">
        <v>1311</v>
      </c>
      <c r="D295" s="62">
        <v>1</v>
      </c>
      <c r="E295" s="62">
        <v>1</v>
      </c>
      <c r="F295" s="79">
        <v>22013</v>
      </c>
      <c r="G295" s="72" t="s">
        <v>1312</v>
      </c>
      <c r="H295" s="84">
        <v>6</v>
      </c>
      <c r="I295" s="65" t="s">
        <v>1285</v>
      </c>
      <c r="J295" s="88" t="s">
        <v>2410</v>
      </c>
      <c r="K295" s="88" t="s">
        <v>2946</v>
      </c>
      <c r="L295" s="88"/>
      <c r="M295" s="66" t="s">
        <v>2630</v>
      </c>
      <c r="N295" s="218"/>
      <c r="O295" s="218"/>
      <c r="P295" s="75"/>
    </row>
    <row r="296" spans="1:16" s="197" customFormat="1" ht="15.6" customHeight="1">
      <c r="A296" s="62"/>
      <c r="B296" s="62">
        <v>2</v>
      </c>
      <c r="C296" s="157" t="s">
        <v>1313</v>
      </c>
      <c r="D296" s="62">
        <v>2</v>
      </c>
      <c r="E296" s="62">
        <v>2</v>
      </c>
      <c r="F296" s="79">
        <v>22807</v>
      </c>
      <c r="G296" s="72" t="s">
        <v>1314</v>
      </c>
      <c r="H296" s="84">
        <v>6</v>
      </c>
      <c r="I296" s="65" t="s">
        <v>1285</v>
      </c>
      <c r="J296" s="88"/>
      <c r="K296" s="88"/>
      <c r="L296" s="88"/>
      <c r="M296" s="66" t="s">
        <v>2630</v>
      </c>
      <c r="N296" s="218"/>
      <c r="O296" s="218"/>
      <c r="P296" s="75"/>
    </row>
    <row r="297" spans="1:16" s="197" customFormat="1" ht="15.6" customHeight="1">
      <c r="A297" s="62"/>
      <c r="B297" s="62">
        <v>3</v>
      </c>
      <c r="C297" s="157" t="s">
        <v>1315</v>
      </c>
      <c r="D297" s="62">
        <v>3</v>
      </c>
      <c r="E297" s="62">
        <v>1</v>
      </c>
      <c r="F297" s="79">
        <v>32814</v>
      </c>
      <c r="G297" s="72" t="s">
        <v>1316</v>
      </c>
      <c r="H297" s="84">
        <v>6</v>
      </c>
      <c r="I297" s="65" t="s">
        <v>1285</v>
      </c>
      <c r="J297" s="88"/>
      <c r="K297" s="88"/>
      <c r="L297" s="88"/>
      <c r="M297" s="66" t="s">
        <v>2630</v>
      </c>
      <c r="N297" s="218"/>
      <c r="O297" s="218"/>
      <c r="P297" s="75"/>
    </row>
    <row r="298" spans="1:16" s="197" customFormat="1" ht="15.6" customHeight="1">
      <c r="A298" s="62"/>
      <c r="B298" s="62">
        <v>4</v>
      </c>
      <c r="C298" s="157" t="s">
        <v>1317</v>
      </c>
      <c r="D298" s="62">
        <v>3</v>
      </c>
      <c r="E298" s="62">
        <v>1</v>
      </c>
      <c r="F298" s="79">
        <v>34842</v>
      </c>
      <c r="G298" s="83">
        <v>38095004246</v>
      </c>
      <c r="H298" s="84">
        <v>6</v>
      </c>
      <c r="I298" s="65" t="s">
        <v>1285</v>
      </c>
      <c r="J298" s="88"/>
      <c r="K298" s="88"/>
      <c r="L298" s="88"/>
      <c r="M298" s="66" t="s">
        <v>2630</v>
      </c>
      <c r="N298" s="218"/>
      <c r="O298" s="218"/>
      <c r="P298" s="75"/>
    </row>
    <row r="299" spans="1:16" s="197" customFormat="1" ht="15.6" customHeight="1">
      <c r="A299" s="62"/>
      <c r="B299" s="62">
        <v>5</v>
      </c>
      <c r="C299" s="157" t="s">
        <v>1318</v>
      </c>
      <c r="D299" s="62">
        <v>3</v>
      </c>
      <c r="E299" s="62">
        <v>1</v>
      </c>
      <c r="F299" s="79">
        <v>36419</v>
      </c>
      <c r="G299" s="72" t="s">
        <v>1319</v>
      </c>
      <c r="H299" s="84">
        <v>6</v>
      </c>
      <c r="I299" s="65" t="s">
        <v>1285</v>
      </c>
      <c r="J299" s="88"/>
      <c r="K299" s="88"/>
      <c r="L299" s="88"/>
      <c r="M299" s="66" t="s">
        <v>2630</v>
      </c>
      <c r="N299" s="218"/>
      <c r="O299" s="218"/>
      <c r="P299" s="75"/>
    </row>
    <row r="300" spans="1:16" s="197" customFormat="1" ht="15.6" customHeight="1">
      <c r="A300" s="62"/>
      <c r="B300" s="62">
        <v>6</v>
      </c>
      <c r="C300" s="157" t="s">
        <v>1320</v>
      </c>
      <c r="D300" s="62">
        <v>5</v>
      </c>
      <c r="E300" s="62">
        <v>2</v>
      </c>
      <c r="F300" s="79">
        <v>43214</v>
      </c>
      <c r="G300" s="83">
        <v>64318014036</v>
      </c>
      <c r="H300" s="84">
        <v>6</v>
      </c>
      <c r="I300" s="65" t="s">
        <v>1285</v>
      </c>
      <c r="J300" s="88"/>
      <c r="K300" s="88"/>
      <c r="L300" s="88"/>
      <c r="M300" s="66" t="s">
        <v>2630</v>
      </c>
      <c r="N300" s="218"/>
      <c r="O300" s="218"/>
      <c r="P300" s="75"/>
    </row>
    <row r="301" spans="1:16" s="197" customFormat="1" ht="15.6" customHeight="1">
      <c r="A301" s="62"/>
      <c r="B301" s="62">
        <v>7</v>
      </c>
      <c r="C301" s="157" t="s">
        <v>1321</v>
      </c>
      <c r="D301" s="62">
        <v>3</v>
      </c>
      <c r="E301" s="62">
        <v>2</v>
      </c>
      <c r="F301" s="79">
        <v>35440</v>
      </c>
      <c r="G301" s="83">
        <v>64197014250</v>
      </c>
      <c r="H301" s="84">
        <v>6</v>
      </c>
      <c r="I301" s="65" t="s">
        <v>1285</v>
      </c>
      <c r="J301" s="88"/>
      <c r="K301" s="88"/>
      <c r="L301" s="88"/>
      <c r="M301" s="66" t="s">
        <v>2630</v>
      </c>
      <c r="N301" s="218"/>
      <c r="O301" s="218"/>
      <c r="P301" s="75"/>
    </row>
    <row r="302" spans="1:16" s="197" customFormat="1" ht="15.6" customHeight="1">
      <c r="A302" s="62"/>
      <c r="B302" s="62">
        <v>8</v>
      </c>
      <c r="C302" s="157" t="s">
        <v>1322</v>
      </c>
      <c r="D302" s="62">
        <v>5</v>
      </c>
      <c r="E302" s="62">
        <v>1</v>
      </c>
      <c r="F302" s="79">
        <v>43621</v>
      </c>
      <c r="G302" s="83">
        <v>38219025219</v>
      </c>
      <c r="H302" s="84">
        <v>6</v>
      </c>
      <c r="I302" s="65" t="s">
        <v>1285</v>
      </c>
      <c r="J302" s="88"/>
      <c r="K302" s="88"/>
      <c r="L302" s="88"/>
      <c r="M302" s="66" t="s">
        <v>2630</v>
      </c>
      <c r="N302" s="218"/>
      <c r="O302" s="218"/>
      <c r="P302" s="75"/>
    </row>
    <row r="303" spans="1:16" s="197" customFormat="1" ht="15.6" customHeight="1">
      <c r="A303" s="62">
        <v>74</v>
      </c>
      <c r="B303" s="62">
        <v>1</v>
      </c>
      <c r="C303" s="157" t="s">
        <v>1305</v>
      </c>
      <c r="D303" s="62">
        <v>1</v>
      </c>
      <c r="E303" s="66">
        <v>1</v>
      </c>
      <c r="F303" s="79" t="s">
        <v>1306</v>
      </c>
      <c r="G303" s="72" t="s">
        <v>1307</v>
      </c>
      <c r="H303" s="84">
        <v>6</v>
      </c>
      <c r="I303" s="65" t="s">
        <v>1285</v>
      </c>
      <c r="J303" s="88"/>
      <c r="K303" s="88"/>
      <c r="L303" s="88"/>
      <c r="M303" s="66" t="s">
        <v>2630</v>
      </c>
      <c r="N303" s="218"/>
      <c r="O303" s="218"/>
      <c r="P303" s="75"/>
    </row>
    <row r="304" spans="1:16" s="197" customFormat="1" ht="15.6" customHeight="1">
      <c r="A304" s="62"/>
      <c r="B304" s="62">
        <v>2</v>
      </c>
      <c r="C304" s="157" t="s">
        <v>1308</v>
      </c>
      <c r="D304" s="62">
        <v>3</v>
      </c>
      <c r="E304" s="66">
        <v>2</v>
      </c>
      <c r="F304" s="79">
        <v>43449</v>
      </c>
      <c r="G304" s="83">
        <v>38218043124</v>
      </c>
      <c r="H304" s="84">
        <v>6</v>
      </c>
      <c r="I304" s="65" t="s">
        <v>1285</v>
      </c>
      <c r="J304" s="88"/>
      <c r="K304" s="88"/>
      <c r="L304" s="88"/>
      <c r="M304" s="66" t="s">
        <v>2630</v>
      </c>
      <c r="N304" s="218"/>
      <c r="O304" s="218"/>
      <c r="P304" s="75"/>
    </row>
    <row r="305" spans="1:16" s="197" customFormat="1" ht="15.6" customHeight="1">
      <c r="A305" s="62">
        <v>75</v>
      </c>
      <c r="B305" s="62">
        <v>1</v>
      </c>
      <c r="C305" s="224" t="s">
        <v>357</v>
      </c>
      <c r="D305" s="220">
        <v>1</v>
      </c>
      <c r="E305" s="220">
        <v>1</v>
      </c>
      <c r="F305" s="225">
        <v>31390</v>
      </c>
      <c r="G305" s="226" t="s">
        <v>509</v>
      </c>
      <c r="H305" s="223">
        <v>1</v>
      </c>
      <c r="I305" s="65" t="s">
        <v>147</v>
      </c>
      <c r="J305" s="88"/>
      <c r="K305" s="88"/>
      <c r="L305" s="88"/>
      <c r="M305" s="66" t="s">
        <v>2630</v>
      </c>
      <c r="N305" s="218"/>
      <c r="O305" s="218"/>
      <c r="P305" s="75"/>
    </row>
    <row r="306" spans="1:16" s="197" customFormat="1" ht="15.6" customHeight="1">
      <c r="A306" s="62"/>
      <c r="B306" s="62">
        <v>2</v>
      </c>
      <c r="C306" s="224" t="s">
        <v>358</v>
      </c>
      <c r="D306" s="220">
        <v>2</v>
      </c>
      <c r="E306" s="220">
        <v>2</v>
      </c>
      <c r="F306" s="225" t="s">
        <v>359</v>
      </c>
      <c r="G306" s="226" t="s">
        <v>510</v>
      </c>
      <c r="H306" s="223">
        <v>6</v>
      </c>
      <c r="I306" s="65" t="s">
        <v>147</v>
      </c>
      <c r="J306" s="88"/>
      <c r="K306" s="88"/>
      <c r="L306" s="88"/>
      <c r="M306" s="66" t="s">
        <v>2630</v>
      </c>
      <c r="N306" s="218"/>
      <c r="O306" s="218"/>
      <c r="P306" s="75"/>
    </row>
    <row r="307" spans="1:16" s="197" customFormat="1" ht="15.6" customHeight="1">
      <c r="A307" s="62"/>
      <c r="B307" s="62">
        <v>3</v>
      </c>
      <c r="C307" s="224" t="s">
        <v>360</v>
      </c>
      <c r="D307" s="220">
        <v>3</v>
      </c>
      <c r="E307" s="220">
        <v>2</v>
      </c>
      <c r="F307" s="225" t="s">
        <v>361</v>
      </c>
      <c r="G307" s="227" t="s">
        <v>724</v>
      </c>
      <c r="H307" s="223">
        <v>6</v>
      </c>
      <c r="I307" s="65" t="s">
        <v>147</v>
      </c>
      <c r="J307" s="88"/>
      <c r="K307" s="88"/>
      <c r="L307" s="88"/>
      <c r="M307" s="66" t="s">
        <v>2630</v>
      </c>
      <c r="N307" s="218"/>
      <c r="O307" s="218"/>
      <c r="P307" s="75"/>
    </row>
    <row r="308" spans="1:16" s="197" customFormat="1" ht="15.6" customHeight="1">
      <c r="A308" s="62"/>
      <c r="B308" s="62">
        <v>4</v>
      </c>
      <c r="C308" s="224" t="s">
        <v>362</v>
      </c>
      <c r="D308" s="220">
        <v>3</v>
      </c>
      <c r="E308" s="220">
        <v>2</v>
      </c>
      <c r="F308" s="225" t="s">
        <v>363</v>
      </c>
      <c r="G308" s="227" t="s">
        <v>725</v>
      </c>
      <c r="H308" s="223">
        <v>6</v>
      </c>
      <c r="I308" s="65" t="s">
        <v>147</v>
      </c>
      <c r="J308" s="88"/>
      <c r="K308" s="88"/>
      <c r="L308" s="88"/>
      <c r="M308" s="66" t="s">
        <v>2630</v>
      </c>
      <c r="N308" s="218"/>
      <c r="O308" s="218"/>
      <c r="P308" s="75"/>
    </row>
    <row r="309" spans="1:16" s="197" customFormat="1" ht="15.6" customHeight="1">
      <c r="A309" s="62"/>
      <c r="B309" s="62">
        <v>5</v>
      </c>
      <c r="C309" s="224" t="s">
        <v>792</v>
      </c>
      <c r="D309" s="220">
        <v>3</v>
      </c>
      <c r="E309" s="220">
        <v>2</v>
      </c>
      <c r="F309" s="225" t="s">
        <v>793</v>
      </c>
      <c r="G309" s="227" t="s">
        <v>794</v>
      </c>
      <c r="H309" s="223">
        <v>6</v>
      </c>
      <c r="I309" s="65" t="s">
        <v>147</v>
      </c>
      <c r="J309" s="88"/>
      <c r="K309" s="88"/>
      <c r="L309" s="88"/>
      <c r="M309" s="66" t="s">
        <v>2630</v>
      </c>
      <c r="N309" s="218"/>
      <c r="O309" s="218"/>
      <c r="P309" s="75"/>
    </row>
    <row r="310" spans="1:16" s="197" customFormat="1" ht="15.6" customHeight="1">
      <c r="A310" s="62"/>
      <c r="B310" s="62">
        <v>6</v>
      </c>
      <c r="C310" s="224" t="s">
        <v>807</v>
      </c>
      <c r="D310" s="220">
        <v>3</v>
      </c>
      <c r="E310" s="220">
        <v>1</v>
      </c>
      <c r="F310" s="225" t="s">
        <v>808</v>
      </c>
      <c r="G310" s="227" t="s">
        <v>1422</v>
      </c>
      <c r="H310" s="223">
        <v>6</v>
      </c>
      <c r="I310" s="65" t="s">
        <v>147</v>
      </c>
      <c r="J310" s="88"/>
      <c r="K310" s="88"/>
      <c r="L310" s="88"/>
      <c r="M310" s="66" t="s">
        <v>2630</v>
      </c>
      <c r="N310" s="218"/>
      <c r="O310" s="218"/>
      <c r="P310" s="75"/>
    </row>
    <row r="311" spans="1:16" s="197" customFormat="1" ht="15.6" customHeight="1">
      <c r="A311" s="62">
        <v>76</v>
      </c>
      <c r="B311" s="62"/>
      <c r="C311" s="224" t="s">
        <v>93</v>
      </c>
      <c r="D311" s="220">
        <v>1</v>
      </c>
      <c r="E311" s="220">
        <v>1</v>
      </c>
      <c r="F311" s="225" t="s">
        <v>470</v>
      </c>
      <c r="G311" s="228" t="s">
        <v>524</v>
      </c>
      <c r="H311" s="223">
        <v>6</v>
      </c>
      <c r="I311" s="65" t="s">
        <v>321</v>
      </c>
      <c r="J311" s="88"/>
      <c r="K311" s="88"/>
      <c r="L311" s="88"/>
      <c r="M311" s="66" t="s">
        <v>2630</v>
      </c>
      <c r="N311" s="218"/>
      <c r="O311" s="218"/>
      <c r="P311" s="75"/>
    </row>
    <row r="312" spans="1:16" s="197" customFormat="1" ht="15.6" customHeight="1">
      <c r="A312" s="62"/>
      <c r="B312" s="62"/>
      <c r="C312" s="224" t="s">
        <v>84</v>
      </c>
      <c r="D312" s="220">
        <v>2</v>
      </c>
      <c r="E312" s="220">
        <v>2</v>
      </c>
      <c r="F312" s="225">
        <v>32727</v>
      </c>
      <c r="G312" s="229" t="s">
        <v>752</v>
      </c>
      <c r="H312" s="223">
        <v>6</v>
      </c>
      <c r="I312" s="65" t="s">
        <v>321</v>
      </c>
      <c r="J312" s="88"/>
      <c r="K312" s="88"/>
      <c r="L312" s="88"/>
      <c r="M312" s="66" t="s">
        <v>2630</v>
      </c>
      <c r="N312" s="218"/>
      <c r="O312" s="218"/>
      <c r="P312" s="75"/>
    </row>
    <row r="313" spans="1:16" s="197" customFormat="1" ht="15.6" customHeight="1">
      <c r="A313" s="62"/>
      <c r="B313" s="62"/>
      <c r="C313" s="224" t="s">
        <v>471</v>
      </c>
      <c r="D313" s="220">
        <v>3</v>
      </c>
      <c r="E313" s="220">
        <v>1</v>
      </c>
      <c r="F313" s="225" t="s">
        <v>472</v>
      </c>
      <c r="G313" s="229" t="s">
        <v>656</v>
      </c>
      <c r="H313" s="223">
        <v>6</v>
      </c>
      <c r="I313" s="65" t="s">
        <v>321</v>
      </c>
      <c r="J313" s="88"/>
      <c r="K313" s="88"/>
      <c r="L313" s="88"/>
      <c r="M313" s="66" t="s">
        <v>2630</v>
      </c>
      <c r="N313" s="218"/>
      <c r="O313" s="218"/>
      <c r="P313" s="75"/>
    </row>
    <row r="314" spans="1:16" s="197" customFormat="1" ht="15.6" customHeight="1">
      <c r="A314" s="62"/>
      <c r="B314" s="62"/>
      <c r="C314" s="224" t="s">
        <v>86</v>
      </c>
      <c r="D314" s="220">
        <v>3</v>
      </c>
      <c r="E314" s="220">
        <v>1</v>
      </c>
      <c r="F314" s="225" t="s">
        <v>473</v>
      </c>
      <c r="G314" s="230" t="s">
        <v>657</v>
      </c>
      <c r="H314" s="223">
        <v>6</v>
      </c>
      <c r="I314" s="65" t="s">
        <v>321</v>
      </c>
      <c r="J314" s="88"/>
      <c r="K314" s="88"/>
      <c r="L314" s="88"/>
      <c r="M314" s="66" t="s">
        <v>2630</v>
      </c>
      <c r="N314" s="218"/>
      <c r="O314" s="218"/>
      <c r="P314" s="75"/>
    </row>
    <row r="315" spans="1:16" s="197" customFormat="1" ht="15.6" customHeight="1">
      <c r="A315" s="62"/>
      <c r="B315" s="62"/>
      <c r="C315" s="219" t="s">
        <v>848</v>
      </c>
      <c r="D315" s="220">
        <v>3</v>
      </c>
      <c r="E315" s="221">
        <v>2</v>
      </c>
      <c r="F315" s="222" t="s">
        <v>849</v>
      </c>
      <c r="G315" s="222" t="s">
        <v>850</v>
      </c>
      <c r="H315" s="223">
        <v>6</v>
      </c>
      <c r="I315" s="65" t="s">
        <v>321</v>
      </c>
      <c r="J315" s="88"/>
      <c r="K315" s="88"/>
      <c r="L315" s="88"/>
      <c r="M315" s="66" t="s">
        <v>2630</v>
      </c>
      <c r="N315" s="218"/>
      <c r="O315" s="218"/>
      <c r="P315" s="75"/>
    </row>
    <row r="316" spans="1:16" s="197" customFormat="1" ht="15.6" customHeight="1">
      <c r="A316" s="62">
        <v>77</v>
      </c>
      <c r="B316" s="62"/>
      <c r="C316" s="231" t="s">
        <v>1046</v>
      </c>
      <c r="D316" s="120">
        <v>1</v>
      </c>
      <c r="E316" s="221">
        <v>1</v>
      </c>
      <c r="F316" s="232">
        <v>32436</v>
      </c>
      <c r="G316" s="233" t="s">
        <v>1047</v>
      </c>
      <c r="H316" s="223">
        <v>6</v>
      </c>
      <c r="I316" s="65" t="s">
        <v>1048</v>
      </c>
      <c r="J316" s="88"/>
      <c r="K316" s="88"/>
      <c r="L316" s="88"/>
      <c r="M316" s="66" t="s">
        <v>2630</v>
      </c>
      <c r="N316" s="218"/>
      <c r="O316" s="218"/>
      <c r="P316" s="75"/>
    </row>
    <row r="317" spans="1:16" s="197" customFormat="1" ht="15.6" customHeight="1">
      <c r="A317" s="62"/>
      <c r="B317" s="62"/>
      <c r="C317" s="231" t="s">
        <v>1049</v>
      </c>
      <c r="D317" s="120">
        <v>4</v>
      </c>
      <c r="E317" s="221">
        <v>1</v>
      </c>
      <c r="F317" s="232">
        <v>21956</v>
      </c>
      <c r="G317" s="234" t="s">
        <v>1050</v>
      </c>
      <c r="H317" s="223">
        <v>6</v>
      </c>
      <c r="I317" s="65" t="s">
        <v>1048</v>
      </c>
      <c r="J317" s="88"/>
      <c r="K317" s="88"/>
      <c r="L317" s="88"/>
      <c r="M317" s="66" t="s">
        <v>2630</v>
      </c>
      <c r="N317" s="218"/>
      <c r="O317" s="218"/>
      <c r="P317" s="75"/>
    </row>
    <row r="318" spans="1:16" s="197" customFormat="1" ht="15.6" customHeight="1">
      <c r="A318" s="62"/>
      <c r="B318" s="62"/>
      <c r="C318" s="231" t="s">
        <v>1051</v>
      </c>
      <c r="D318" s="120">
        <v>2</v>
      </c>
      <c r="E318" s="221">
        <v>2</v>
      </c>
      <c r="F318" s="232">
        <v>30722</v>
      </c>
      <c r="G318" s="235" t="s">
        <v>1052</v>
      </c>
      <c r="H318" s="223">
        <v>6</v>
      </c>
      <c r="I318" s="65" t="s">
        <v>1048</v>
      </c>
      <c r="J318" s="88"/>
      <c r="K318" s="88"/>
      <c r="L318" s="88"/>
      <c r="M318" s="66" t="s">
        <v>2630</v>
      </c>
      <c r="N318" s="218"/>
      <c r="O318" s="218"/>
      <c r="P318" s="75"/>
    </row>
    <row r="319" spans="1:16" s="197" customFormat="1" ht="15.6" customHeight="1">
      <c r="A319" s="62"/>
      <c r="B319" s="62"/>
      <c r="C319" s="236" t="s">
        <v>1053</v>
      </c>
      <c r="D319" s="144">
        <v>3</v>
      </c>
      <c r="E319" s="221">
        <v>2</v>
      </c>
      <c r="F319" s="237">
        <v>40886</v>
      </c>
      <c r="G319" s="235" t="s">
        <v>1054</v>
      </c>
      <c r="H319" s="223">
        <v>6</v>
      </c>
      <c r="I319" s="65" t="s">
        <v>1048</v>
      </c>
      <c r="J319" s="88"/>
      <c r="K319" s="88"/>
      <c r="L319" s="88"/>
      <c r="M319" s="66" t="s">
        <v>2630</v>
      </c>
      <c r="N319" s="218"/>
      <c r="O319" s="218"/>
      <c r="P319" s="75"/>
    </row>
    <row r="320" spans="1:16" s="197" customFormat="1" ht="15.6" customHeight="1">
      <c r="A320" s="62"/>
      <c r="B320" s="62"/>
      <c r="C320" s="157" t="s">
        <v>1055</v>
      </c>
      <c r="D320" s="62">
        <v>5</v>
      </c>
      <c r="E320" s="221">
        <v>2</v>
      </c>
      <c r="F320" s="238">
        <v>33378</v>
      </c>
      <c r="G320" s="235" t="s">
        <v>1056</v>
      </c>
      <c r="H320" s="223">
        <v>6</v>
      </c>
      <c r="I320" s="65" t="s">
        <v>1048</v>
      </c>
      <c r="J320" s="88"/>
      <c r="K320" s="88"/>
      <c r="L320" s="88"/>
      <c r="M320" s="66" t="s">
        <v>2630</v>
      </c>
      <c r="N320" s="218"/>
      <c r="O320" s="218"/>
      <c r="P320" s="75"/>
    </row>
    <row r="321" spans="1:16" s="197" customFormat="1" ht="15.6" customHeight="1">
      <c r="A321" s="62">
        <v>78</v>
      </c>
      <c r="B321" s="62"/>
      <c r="C321" s="71" t="s">
        <v>969</v>
      </c>
      <c r="D321" s="66">
        <v>1</v>
      </c>
      <c r="E321" s="221">
        <v>2</v>
      </c>
      <c r="F321" s="64">
        <v>30196</v>
      </c>
      <c r="G321" s="65" t="s">
        <v>970</v>
      </c>
      <c r="H321" s="223">
        <v>6</v>
      </c>
      <c r="I321" s="65" t="s">
        <v>2947</v>
      </c>
      <c r="J321" s="88"/>
      <c r="K321" s="88"/>
      <c r="L321" s="88"/>
      <c r="M321" s="66" t="s">
        <v>2630</v>
      </c>
      <c r="N321" s="218"/>
      <c r="O321" s="218"/>
      <c r="P321" s="75"/>
    </row>
    <row r="322" spans="1:16" s="197" customFormat="1" ht="15.6" customHeight="1">
      <c r="A322" s="62"/>
      <c r="B322" s="62"/>
      <c r="C322" s="56" t="s">
        <v>971</v>
      </c>
      <c r="D322" s="57">
        <v>3</v>
      </c>
      <c r="E322" s="221">
        <v>1</v>
      </c>
      <c r="F322" s="58">
        <v>39222</v>
      </c>
      <c r="G322" s="59" t="s">
        <v>972</v>
      </c>
      <c r="H322" s="223">
        <v>6</v>
      </c>
      <c r="I322" s="65" t="s">
        <v>2947</v>
      </c>
      <c r="J322" s="88"/>
      <c r="K322" s="88"/>
      <c r="L322" s="88"/>
      <c r="M322" s="66" t="s">
        <v>2630</v>
      </c>
      <c r="N322" s="218"/>
      <c r="O322" s="218"/>
      <c r="P322" s="75"/>
    </row>
  </sheetData>
  <autoFilter ref="A5:M293" xr:uid="{00000000-0009-0000-0000-000003000000}"/>
  <mergeCells count="15">
    <mergeCell ref="F1:M1"/>
    <mergeCell ref="A1:C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K3"/>
    <mergeCell ref="L3:L4"/>
    <mergeCell ref="M3:M4"/>
  </mergeCells>
  <phoneticPr fontId="5" type="noConversion"/>
  <conditionalFormatting sqref="C149:C152 F149:G152">
    <cfRule type="expression" dxfId="27" priority="15" stopIfTrue="1">
      <formula>#REF! = "1. Chủ hộ"</formula>
    </cfRule>
  </conditionalFormatting>
  <conditionalFormatting sqref="C142:D144">
    <cfRule type="expression" dxfId="26" priority="16" stopIfTrue="1">
      <formula>#REF! = "1. Chủ hộ"</formula>
    </cfRule>
  </conditionalFormatting>
  <conditionalFormatting sqref="D187 D194:D195">
    <cfRule type="expression" dxfId="25" priority="14" stopIfTrue="1">
      <formula>#REF! = "1. Chủ hộ"</formula>
    </cfRule>
  </conditionalFormatting>
  <conditionalFormatting sqref="E142:F142 E143:G144 D146:E146 E147">
    <cfRule type="expression" dxfId="24" priority="17" stopIfTrue="1">
      <formula>#REF! = "1. Chủ hộ"</formula>
    </cfRule>
  </conditionalFormatting>
  <conditionalFormatting sqref="G7:G22 G26:G32">
    <cfRule type="expression" dxfId="23" priority="31" stopIfTrue="1">
      <formula>#REF! = "1. Chủ hộ"</formula>
    </cfRule>
  </conditionalFormatting>
  <conditionalFormatting sqref="G34:G58">
    <cfRule type="expression" dxfId="22" priority="30" stopIfTrue="1">
      <formula>#REF! = "1. Chủ hộ"</formula>
    </cfRule>
  </conditionalFormatting>
  <conditionalFormatting sqref="G64">
    <cfRule type="expression" dxfId="21" priority="29" stopIfTrue="1">
      <formula>#REF! = "1. Chủ hộ"</formula>
    </cfRule>
  </conditionalFormatting>
  <conditionalFormatting sqref="G66:G69">
    <cfRule type="expression" dxfId="20" priority="28" stopIfTrue="1">
      <formula>#REF! = "1. Chủ hộ"</formula>
    </cfRule>
  </conditionalFormatting>
  <conditionalFormatting sqref="G71">
    <cfRule type="expression" dxfId="19" priority="27" stopIfTrue="1">
      <formula>#REF! = "1. Chủ hộ"</formula>
    </cfRule>
  </conditionalFormatting>
  <conditionalFormatting sqref="G73:G75">
    <cfRule type="expression" dxfId="18" priority="26" stopIfTrue="1">
      <formula>#REF! = "1. Chủ hộ"</formula>
    </cfRule>
  </conditionalFormatting>
  <conditionalFormatting sqref="G77:G78">
    <cfRule type="expression" dxfId="17" priority="25" stopIfTrue="1">
      <formula>#REF! = "1. Chủ hộ"</formula>
    </cfRule>
  </conditionalFormatting>
  <conditionalFormatting sqref="G84:G90">
    <cfRule type="expression" dxfId="16" priority="24" stopIfTrue="1">
      <formula>#REF! = "1. Chủ hộ"</formula>
    </cfRule>
  </conditionalFormatting>
  <conditionalFormatting sqref="G92:G96">
    <cfRule type="expression" dxfId="15" priority="23" stopIfTrue="1">
      <formula>#REF! = "1. Chủ hộ"</formula>
    </cfRule>
  </conditionalFormatting>
  <conditionalFormatting sqref="G98:G105">
    <cfRule type="expression" dxfId="14" priority="22" stopIfTrue="1">
      <formula>#REF! = "1. Chủ hộ"</formula>
    </cfRule>
  </conditionalFormatting>
  <conditionalFormatting sqref="G107:G108">
    <cfRule type="expression" dxfId="13" priority="21" stopIfTrue="1">
      <formula>#REF! = "1. Chủ hộ"</formula>
    </cfRule>
  </conditionalFormatting>
  <conditionalFormatting sqref="G111">
    <cfRule type="expression" dxfId="12" priority="20" stopIfTrue="1">
      <formula>#REF! = "1. Chủ hộ"</formula>
    </cfRule>
  </conditionalFormatting>
  <conditionalFormatting sqref="G117:G121">
    <cfRule type="expression" dxfId="11" priority="9" stopIfTrue="1">
      <formula>#REF! = "1. Chủ hộ"</formula>
    </cfRule>
  </conditionalFormatting>
  <conditionalFormatting sqref="G124:G125">
    <cfRule type="expression" dxfId="10" priority="8" stopIfTrue="1">
      <formula>#REF! = "1. Chủ hộ"</formula>
    </cfRule>
  </conditionalFormatting>
  <conditionalFormatting sqref="G128:G130">
    <cfRule type="expression" dxfId="9" priority="7" stopIfTrue="1">
      <formula>#REF! = "1. Chủ hộ"</formula>
    </cfRule>
  </conditionalFormatting>
  <conditionalFormatting sqref="G136:G138">
    <cfRule type="expression" dxfId="8" priority="10" stopIfTrue="1">
      <formula>#REF! = "1. Chủ hộ"</formula>
    </cfRule>
  </conditionalFormatting>
  <conditionalFormatting sqref="G141">
    <cfRule type="expression" dxfId="7" priority="18" stopIfTrue="1">
      <formula>#REF! = "1. Chủ hộ"</formula>
    </cfRule>
  </conditionalFormatting>
  <conditionalFormatting sqref="G208:G211">
    <cfRule type="expression" dxfId="6" priority="13" stopIfTrue="1">
      <formula>#REF! = "1. Chủ hộ"</formula>
    </cfRule>
  </conditionalFormatting>
  <conditionalFormatting sqref="G250 I250:M250 I260:M260 G261">
    <cfRule type="expression" dxfId="5" priority="12" stopIfTrue="1">
      <formula>#REF! = "1. Chủ hộ"</formula>
    </cfRule>
  </conditionalFormatting>
  <conditionalFormatting sqref="G294:G300">
    <cfRule type="expression" dxfId="4" priority="5" stopIfTrue="1">
      <formula>#REF! = "1. Chủ hộ"</formula>
    </cfRule>
  </conditionalFormatting>
  <conditionalFormatting sqref="G302:G304">
    <cfRule type="expression" dxfId="3" priority="3" stopIfTrue="1">
      <formula>#REF! = "1. Chủ hộ"</formula>
    </cfRule>
  </conditionalFormatting>
  <conditionalFormatting sqref="G315">
    <cfRule type="duplicateValues" dxfId="2" priority="93"/>
  </conditionalFormatting>
  <conditionalFormatting sqref="G321:G322">
    <cfRule type="expression" dxfId="1" priority="1" stopIfTrue="1">
      <formula>#REF! = "1. Chủ hộ"</formula>
    </cfRule>
  </conditionalFormatting>
  <conditionalFormatting sqref="H118:H122">
    <cfRule type="expression" dxfId="0" priority="19" stopIfTrue="1">
      <formula>#REF! = "1. Chủ hộ"</formula>
    </cfRule>
  </conditionalFormatting>
  <dataValidations count="3">
    <dataValidation type="whole" allowBlank="1" showInputMessage="1" showErrorMessage="1" error="Nam = 1; Nữ = 2" prompt="Nam = 1; Nữ = 2" sqref="D161 E181:E187 E232:E233 E203:E204 E206:E207 D143:E144 E193:E197 E161:E177 E148" xr:uid="{7F3DF258-11CE-4815-AA85-02D337B90C52}">
      <formula1>1</formula1>
      <formula2>2</formula2>
    </dataValidation>
    <dataValidation allowBlank="1" showInputMessage="1" showErrorMessage="1" error="Nhập bằng số" sqref="G143:G153 J8:L11 G15 G46:G58 K13:L16 K28:L29 K18:L26 G17:G18 G23:G32 G34:G36 G38:G39 G41:G44 J33:L54 J56:L58 G62:G63 G181:G187 G200 G203:G204 G7:G13 G193:G197 G206:G213 G215:G233 G161:G177 G295:G304 G321:G322" xr:uid="{C191D841-4744-45F0-99D9-FD119C38DE5E}"/>
    <dataValidation type="whole" allowBlank="1" showInputMessage="1" showErrorMessage="1" error="Chủ hộ = 1; Vợ/chồng = 2; con = 3;; Bố/mẹ = 4; khác = 5" prompt="Chủ hộ = 1; Vợ/chồng = 2; con = 3;; Bố/mẹ = 4; khác = 5" sqref="D49:E54 D181:D187 D200 D232:D233 D203:D204 D206:D207 D26:E32 D193:D197 D162:D177 D321:D322" xr:uid="{C9BCBA0F-8202-421A-95F7-F5AB82B1F3B4}">
      <formula1>1</formula1>
      <formula2>5</formula2>
    </dataValidation>
  </dataValidations>
  <pageMargins left="0.45" right="0.2" top="0.5" bottom="0.5" header="0.3" footer="0.3"/>
  <pageSetup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DS HN</vt:lpstr>
      <vt:lpstr>DS HCN</vt:lpstr>
      <vt:lpstr>DS TN</vt:lpstr>
      <vt:lpstr>DS TCN</vt:lpstr>
      <vt:lpstr>'DS HCN'!Print_Titles</vt:lpstr>
      <vt:lpstr>'DS HN'!Print_Titles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Manh Hieu</cp:lastModifiedBy>
  <cp:lastPrinted>2025-12-12T02:29:12Z</cp:lastPrinted>
  <dcterms:created xsi:type="dcterms:W3CDTF">2021-08-16T08:11:28Z</dcterms:created>
  <dcterms:modified xsi:type="dcterms:W3CDTF">2025-12-14T12:42:25Z</dcterms:modified>
</cp:coreProperties>
</file>